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440" windowHeight="6060" activeTab="2"/>
  </bookViews>
  <sheets>
    <sheet name="2015" sheetId="1" r:id="rId1"/>
    <sheet name="2016" sheetId="2" r:id="rId2"/>
    <sheet name="2017" sheetId="3" r:id="rId3"/>
  </sheets>
  <definedNames>
    <definedName name="_xlfn.SUMIFS" hidden="1">#NAME?</definedName>
    <definedName name="_xlnm.Print_Area" localSheetId="0">'2015'!$A$1:$T$34</definedName>
    <definedName name="_xlnm.Print_Area" localSheetId="1">'2016'!$A$1:$T$34</definedName>
    <definedName name="_xlnm.Print_Area" localSheetId="2">'2017'!$A$1:$T$34</definedName>
  </definedNames>
  <calcPr fullCalcOnLoad="1"/>
</workbook>
</file>

<file path=xl/sharedStrings.xml><?xml version="1.0" encoding="utf-8"?>
<sst xmlns="http://schemas.openxmlformats.org/spreadsheetml/2006/main" count="174" uniqueCount="52">
  <si>
    <t>Примечание</t>
  </si>
  <si>
    <t>Установлен 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</si>
  <si>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Sмах, МВА</t>
  </si>
  <si>
    <t>Допустимая нагрузка расчетная п режиме n-1, МВА</t>
  </si>
  <si>
    <t>Информация по закрытию (да-закрыт, нет-открыт) центра питания</t>
  </si>
  <si>
    <t>6,3+6,3</t>
  </si>
  <si>
    <t>2,5+2,5</t>
  </si>
  <si>
    <t>1+1</t>
  </si>
  <si>
    <t>дата</t>
  </si>
  <si>
    <t xml:space="preserve">нагрузка по замерам, А </t>
  </si>
  <si>
    <t>Наименование эбъекта центра питания, класс напряжения</t>
  </si>
  <si>
    <t>Приложение №2</t>
  </si>
  <si>
    <t>Напряжение , кВ</t>
  </si>
  <si>
    <t xml:space="preserve">Текущий дефицит/ профицит установленной мощности, МВА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</si>
  <si>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Расчет пропускной способности центров питания филиала ОАО "Камчатскэнерго" ЦЭС по итогам зимнего и летнего замеров максимума нагрузки  за 2009-2015 г.г.</t>
  </si>
  <si>
    <t>ПС Исток 35/6 кВ</t>
  </si>
  <si>
    <t>ПС Анавгай 35/10 кВ</t>
  </si>
  <si>
    <t>ПС Эссо 35/6 кВ</t>
  </si>
  <si>
    <t>ПС Седанка 35/10 кВ</t>
  </si>
  <si>
    <t>ПС Угольный разрез 35/6кВ</t>
  </si>
  <si>
    <t>ПС Яры 35/6 кВ</t>
  </si>
  <si>
    <t>ПС Погодная 35/10 кВ</t>
  </si>
  <si>
    <t>ПС Демби 35/6 кв</t>
  </si>
  <si>
    <t>ПС Крутоберегово 35/10 кв</t>
  </si>
  <si>
    <t>ПС ОРУ -35 6/35 кВ</t>
  </si>
  <si>
    <t>ПС Соболево 35/6 кв</t>
  </si>
  <si>
    <t>ПС Устьевое 35/10 кВ</t>
  </si>
  <si>
    <t>ПС Козыревск 35/6 кВ</t>
  </si>
  <si>
    <t>ПС Атласово 35/10 кВ</t>
  </si>
  <si>
    <t>ПС Манилы 6/35 кВ</t>
  </si>
  <si>
    <t>ПС Тиличики 35/6 кВ</t>
  </si>
  <si>
    <t>ПС Корф 35/6 кВ</t>
  </si>
  <si>
    <t>ПС Каменское 35/6 кВ</t>
  </si>
  <si>
    <t>1,6+0,630</t>
  </si>
  <si>
    <t>1+1,6</t>
  </si>
  <si>
    <t>4+1</t>
  </si>
  <si>
    <t>2,5+1</t>
  </si>
  <si>
    <t>1,6+1,6</t>
  </si>
  <si>
    <t>ПС Майское 35/10 кВ</t>
  </si>
  <si>
    <t>нагрузка по замерам, кВт</t>
  </si>
  <si>
    <t>Установлен ная мощность трансформаторов Sуст., МВт</t>
  </si>
  <si>
    <t>Мощность ЦП по результатам замеров замеров МВт лето</t>
  </si>
  <si>
    <t>Мощность ЦП по результатам замеров замеров МВА лето</t>
  </si>
  <si>
    <t>Мощность ЦП по результатам замеров МВт зима</t>
  </si>
  <si>
    <t>Мощность ЦП по результатам замеров МВА зима</t>
  </si>
  <si>
    <t>Суммарная полная мощность ЦП по результатам замеров максимума нагрузки Sмах, МВт</t>
  </si>
  <si>
    <t>Допустимая нагрузка расчетная п режиме n-1, МВт</t>
  </si>
  <si>
    <t xml:space="preserve">Текущий дефицит/ профицит установленной мощности, МВт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</si>
  <si>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ЦП с дефицитом</t>
  </si>
  <si>
    <t>ЦП с профицитом</t>
  </si>
  <si>
    <t>Суммарная мощность дефицита/профицита, МВт</t>
  </si>
  <si>
    <t>Количество ЦП,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</si>
</sst>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37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8" fillId="0" borderId="14" xfId="0" applyFont="1" applyFill="1" applyBorder="1" applyAlignment="1">
      <alignment/>
    </xf>
    <xf numFmtId="0" fontId="0" fillId="7" borderId="0" xfId="0" applyFill="1" applyAlignment="1">
      <alignment/>
    </xf>
    <xf numFmtId="0" fontId="3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4" fontId="28" fillId="7" borderId="29" xfId="0" applyNumberFormat="1" applyFon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1" fontId="0" fillId="7" borderId="17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65" fontId="0" fillId="7" borderId="12" xfId="0" applyNumberFormat="1" applyFill="1" applyBorder="1" applyAlignment="1">
      <alignment horizontal="center" vertical="center"/>
    </xf>
    <xf numFmtId="165" fontId="0" fillId="7" borderId="10" xfId="0" applyNumberFormat="1" applyFill="1" applyBorder="1" applyAlignment="1">
      <alignment horizontal="center" vertical="center"/>
    </xf>
    <xf numFmtId="165" fontId="0" fillId="7" borderId="17" xfId="0" applyNumberFormat="1" applyFill="1" applyBorder="1" applyAlignment="1">
      <alignment horizontal="center" vertical="center"/>
    </xf>
    <xf numFmtId="165" fontId="0" fillId="7" borderId="26" xfId="0" applyNumberFormat="1" applyFill="1" applyBorder="1" applyAlignment="1">
      <alignment horizontal="center" vertical="center"/>
    </xf>
    <xf numFmtId="165" fontId="0" fillId="7" borderId="20" xfId="0" applyNumberFormat="1" applyFill="1" applyBorder="1" applyAlignment="1">
      <alignment horizontal="center" vertical="center"/>
    </xf>
    <xf numFmtId="165" fontId="0" fillId="7" borderId="23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/>
    </xf>
    <xf numFmtId="0" fontId="3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4" fontId="28" fillId="6" borderId="29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65" fontId="0" fillId="6" borderId="12" xfId="0" applyNumberFormat="1" applyFill="1" applyBorder="1" applyAlignment="1">
      <alignment horizontal="center" vertical="center"/>
    </xf>
    <xf numFmtId="165" fontId="0" fillId="6" borderId="10" xfId="0" applyNumberFormat="1" applyFill="1" applyBorder="1" applyAlignment="1">
      <alignment horizontal="center" vertical="center"/>
    </xf>
    <xf numFmtId="165" fontId="0" fillId="6" borderId="17" xfId="0" applyNumberFormat="1" applyFill="1" applyBorder="1" applyAlignment="1">
      <alignment horizontal="center" vertical="center"/>
    </xf>
    <xf numFmtId="165" fontId="0" fillId="6" borderId="26" xfId="0" applyNumberFormat="1" applyFill="1" applyBorder="1" applyAlignment="1">
      <alignment horizontal="center" vertical="center"/>
    </xf>
    <xf numFmtId="165" fontId="0" fillId="6" borderId="20" xfId="0" applyNumberFormat="1" applyFill="1" applyBorder="1" applyAlignment="1">
      <alignment horizontal="center" vertical="center"/>
    </xf>
    <xf numFmtId="165" fontId="0" fillId="6" borderId="23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/>
    </xf>
    <xf numFmtId="0" fontId="37" fillId="5" borderId="0" xfId="0" applyFont="1" applyFill="1" applyAlignment="1">
      <alignment horizontal="center"/>
    </xf>
    <xf numFmtId="0" fontId="2" fillId="5" borderId="0" xfId="0" applyFont="1" applyFill="1" applyAlignment="1">
      <alignment horizontal="right"/>
    </xf>
    <xf numFmtId="0" fontId="0" fillId="5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5" borderId="18" xfId="0" applyFill="1" applyBorder="1" applyAlignment="1">
      <alignment/>
    </xf>
    <xf numFmtId="165" fontId="0" fillId="7" borderId="17" xfId="0" applyNumberFormat="1" applyFill="1" applyBorder="1" applyAlignment="1">
      <alignment/>
    </xf>
    <xf numFmtId="165" fontId="0" fillId="7" borderId="20" xfId="0" applyNumberFormat="1" applyFill="1" applyBorder="1" applyAlignment="1">
      <alignment/>
    </xf>
    <xf numFmtId="0" fontId="0" fillId="5" borderId="28" xfId="0" applyFill="1" applyBorder="1" applyAlignment="1">
      <alignment/>
    </xf>
    <xf numFmtId="0" fontId="0" fillId="7" borderId="25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SheetLayoutView="100" zoomScalePageLayoutView="0" workbookViewId="0" topLeftCell="A11">
      <pane xSplit="5" ySplit="5" topLeftCell="G29" activePane="bottomRight" state="frozen"/>
      <selection pane="topLeft" activeCell="A11" sqref="A11"/>
      <selection pane="topRight" activeCell="I11" sqref="I11"/>
      <selection pane="bottomLeft" activeCell="A16" sqref="A16"/>
      <selection pane="bottomRight" activeCell="N16" sqref="N16:N34"/>
    </sheetView>
  </sheetViews>
  <sheetFormatPr defaultColWidth="9.140625" defaultRowHeight="15"/>
  <cols>
    <col min="1" max="1" width="29.421875" style="0" customWidth="1"/>
    <col min="2" max="3" width="11.57421875" style="50" customWidth="1"/>
    <col min="4" max="4" width="11.57421875" style="33" customWidth="1"/>
    <col min="5" max="5" width="13.00390625" style="33" customWidth="1"/>
    <col min="6" max="6" width="13.57421875" style="0" customWidth="1"/>
    <col min="7" max="7" width="11.57421875" style="50" customWidth="1"/>
    <col min="8" max="8" width="10.7109375" style="33" customWidth="1"/>
    <col min="9" max="9" width="11.7109375" style="50" customWidth="1"/>
    <col min="10" max="10" width="10.421875" style="33" customWidth="1"/>
    <col min="11" max="11" width="11.00390625" style="50" customWidth="1"/>
    <col min="12" max="12" width="11.140625" style="33" customWidth="1"/>
    <col min="13" max="13" width="13.140625" style="50" customWidth="1"/>
    <col min="14" max="14" width="13.140625" style="33" customWidth="1"/>
    <col min="15" max="15" width="12.57421875" style="67" customWidth="1"/>
    <col min="16" max="16" width="12.57421875" style="49" customWidth="1"/>
    <col min="17" max="17" width="15.00390625" style="50" customWidth="1"/>
    <col min="18" max="18" width="15.00390625" style="33" customWidth="1"/>
    <col min="19" max="19" width="17.421875" style="68" customWidth="1"/>
    <col min="20" max="20" width="16.57421875" style="0" customWidth="1"/>
  </cols>
  <sheetData>
    <row r="1" ht="15">
      <c r="T1" t="s">
        <v>11</v>
      </c>
    </row>
    <row r="2" spans="1:20" ht="18.75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8.75">
      <c r="A3" s="15"/>
      <c r="B3" s="51"/>
      <c r="C3" s="51"/>
      <c r="D3" s="34"/>
      <c r="E3" s="34"/>
      <c r="F3" s="15"/>
      <c r="G3" s="51"/>
      <c r="H3" s="34"/>
      <c r="I3" s="51"/>
      <c r="J3" s="34"/>
      <c r="K3" s="51"/>
      <c r="L3" s="34"/>
      <c r="M3" s="51"/>
      <c r="N3" s="34"/>
      <c r="O3" s="51"/>
      <c r="P3" s="34"/>
      <c r="Q3" s="51"/>
      <c r="R3" s="34"/>
      <c r="S3" s="69"/>
      <c r="T3" s="15"/>
    </row>
    <row r="4" spans="1:20" ht="15">
      <c r="A4" s="4"/>
      <c r="B4" s="52"/>
      <c r="C4" s="52"/>
      <c r="D4" s="35"/>
      <c r="E4" s="35"/>
      <c r="F4" s="4"/>
      <c r="G4" s="52"/>
      <c r="H4" s="35"/>
      <c r="I4" s="52"/>
      <c r="J4" s="35"/>
      <c r="K4" s="52"/>
      <c r="L4" s="35"/>
      <c r="M4" s="52"/>
      <c r="N4" s="35"/>
      <c r="Q4" s="52"/>
      <c r="R4" s="35"/>
      <c r="S4" s="86"/>
      <c r="T4" s="86"/>
    </row>
    <row r="5" spans="1:20" ht="18.75" customHeight="1">
      <c r="A5" s="4"/>
      <c r="B5" s="52"/>
      <c r="C5" s="52"/>
      <c r="D5" s="35"/>
      <c r="E5" s="35"/>
      <c r="F5" s="4"/>
      <c r="G5" s="52"/>
      <c r="H5" s="35"/>
      <c r="I5" s="52"/>
      <c r="J5" s="35"/>
      <c r="K5" s="52"/>
      <c r="L5" s="35"/>
      <c r="M5" s="52"/>
      <c r="N5" s="35"/>
      <c r="Q5" s="52"/>
      <c r="R5" s="35"/>
      <c r="S5" s="86"/>
      <c r="T5" s="86"/>
    </row>
    <row r="6" spans="1:20" ht="20.25" customHeight="1">
      <c r="A6" s="4"/>
      <c r="B6" s="52"/>
      <c r="C6" s="52"/>
      <c r="D6" s="35"/>
      <c r="E6" s="35"/>
      <c r="F6" s="4"/>
      <c r="G6" s="52"/>
      <c r="H6" s="35"/>
      <c r="I6" s="52"/>
      <c r="J6" s="35"/>
      <c r="K6" s="52"/>
      <c r="L6" s="35"/>
      <c r="M6" s="52"/>
      <c r="N6" s="35"/>
      <c r="Q6" s="52"/>
      <c r="R6" s="35"/>
      <c r="S6" s="86"/>
      <c r="T6" s="86"/>
    </row>
    <row r="7" spans="1:18" ht="15" customHeight="1">
      <c r="A7" s="4"/>
      <c r="B7" s="52"/>
      <c r="C7" s="52"/>
      <c r="D7" s="35"/>
      <c r="E7" s="35"/>
      <c r="F7" s="4"/>
      <c r="G7" s="52"/>
      <c r="H7" s="35"/>
      <c r="I7" s="52"/>
      <c r="J7" s="35"/>
      <c r="K7" s="52"/>
      <c r="L7" s="35"/>
      <c r="M7" s="52"/>
      <c r="N7" s="35"/>
      <c r="Q7" s="52"/>
      <c r="R7" s="35"/>
    </row>
    <row r="8" spans="1:20" ht="18.75">
      <c r="A8" s="4"/>
      <c r="B8" s="52"/>
      <c r="C8" s="52"/>
      <c r="D8" s="35"/>
      <c r="E8" s="35"/>
      <c r="F8" s="4"/>
      <c r="G8" s="52"/>
      <c r="H8" s="35"/>
      <c r="I8" s="52"/>
      <c r="J8" s="35"/>
      <c r="K8" s="52"/>
      <c r="L8" s="35"/>
      <c r="M8" s="52"/>
      <c r="N8" s="35"/>
      <c r="Q8" s="52"/>
      <c r="R8" s="35"/>
      <c r="S8" s="87"/>
      <c r="T8" s="87"/>
    </row>
    <row r="9" spans="1:20" ht="18.75">
      <c r="A9" s="4"/>
      <c r="B9" s="52"/>
      <c r="C9" s="52"/>
      <c r="D9" s="35"/>
      <c r="E9" s="35"/>
      <c r="F9" s="4"/>
      <c r="G9" s="52"/>
      <c r="H9" s="35"/>
      <c r="I9" s="52"/>
      <c r="J9" s="35"/>
      <c r="K9" s="52"/>
      <c r="L9" s="35"/>
      <c r="M9" s="52"/>
      <c r="N9" s="35"/>
      <c r="Q9" s="52"/>
      <c r="R9" s="35"/>
      <c r="S9" s="70"/>
      <c r="T9" s="3"/>
    </row>
    <row r="10" spans="1:20" ht="19.5" thickBot="1">
      <c r="A10" s="4"/>
      <c r="B10" s="52"/>
      <c r="C10" s="52"/>
      <c r="D10" s="35"/>
      <c r="E10" s="35"/>
      <c r="F10" s="4"/>
      <c r="G10" s="52"/>
      <c r="H10" s="35"/>
      <c r="I10" s="52"/>
      <c r="J10" s="35"/>
      <c r="K10" s="52"/>
      <c r="L10" s="35"/>
      <c r="M10" s="52"/>
      <c r="N10" s="35"/>
      <c r="Q10" s="52"/>
      <c r="R10" s="35"/>
      <c r="S10" s="70"/>
      <c r="T10" s="3"/>
    </row>
    <row r="11" spans="1:20" ht="15">
      <c r="A11" s="100" t="s">
        <v>10</v>
      </c>
      <c r="B11" s="120" t="s">
        <v>9</v>
      </c>
      <c r="C11" s="120"/>
      <c r="D11" s="122" t="s">
        <v>39</v>
      </c>
      <c r="E11" s="122"/>
      <c r="F11" s="126" t="s">
        <v>12</v>
      </c>
      <c r="G11" s="110" t="s">
        <v>1</v>
      </c>
      <c r="H11" s="113" t="s">
        <v>40</v>
      </c>
      <c r="I11" s="110" t="s">
        <v>42</v>
      </c>
      <c r="J11" s="113" t="s">
        <v>41</v>
      </c>
      <c r="K11" s="110" t="s">
        <v>44</v>
      </c>
      <c r="L11" s="113" t="s">
        <v>43</v>
      </c>
      <c r="M11" s="110" t="s">
        <v>2</v>
      </c>
      <c r="N11" s="113" t="s">
        <v>45</v>
      </c>
      <c r="O11" s="110" t="s">
        <v>3</v>
      </c>
      <c r="P11" s="113" t="s">
        <v>46</v>
      </c>
      <c r="Q11" s="110" t="s">
        <v>13</v>
      </c>
      <c r="R11" s="113" t="s">
        <v>47</v>
      </c>
      <c r="S11" s="103" t="s">
        <v>4</v>
      </c>
      <c r="T11" s="106" t="s">
        <v>0</v>
      </c>
    </row>
    <row r="12" spans="1:20" ht="15" customHeight="1">
      <c r="A12" s="101"/>
      <c r="B12" s="121"/>
      <c r="C12" s="121"/>
      <c r="D12" s="123"/>
      <c r="E12" s="123"/>
      <c r="F12" s="84"/>
      <c r="G12" s="111"/>
      <c r="H12" s="114"/>
      <c r="I12" s="111"/>
      <c r="J12" s="114"/>
      <c r="K12" s="111"/>
      <c r="L12" s="114"/>
      <c r="M12" s="111"/>
      <c r="N12" s="114"/>
      <c r="O12" s="111"/>
      <c r="P12" s="114"/>
      <c r="Q12" s="111"/>
      <c r="R12" s="114"/>
      <c r="S12" s="104"/>
      <c r="T12" s="107"/>
    </row>
    <row r="13" spans="1:20" ht="135.75" customHeight="1" thickBot="1">
      <c r="A13" s="102"/>
      <c r="B13" s="109" t="s">
        <v>8</v>
      </c>
      <c r="C13" s="109"/>
      <c r="D13" s="109"/>
      <c r="E13" s="109"/>
      <c r="F13" s="127"/>
      <c r="G13" s="112"/>
      <c r="H13" s="115"/>
      <c r="I13" s="112"/>
      <c r="J13" s="115"/>
      <c r="K13" s="112"/>
      <c r="L13" s="115"/>
      <c r="M13" s="112"/>
      <c r="N13" s="115"/>
      <c r="O13" s="112"/>
      <c r="P13" s="115"/>
      <c r="Q13" s="112"/>
      <c r="R13" s="115"/>
      <c r="S13" s="105"/>
      <c r="T13" s="108"/>
    </row>
    <row r="14" spans="1:20" ht="15">
      <c r="A14" s="118">
        <v>1</v>
      </c>
      <c r="B14" s="116">
        <v>2</v>
      </c>
      <c r="C14" s="117"/>
      <c r="D14" s="117"/>
      <c r="E14" s="117"/>
      <c r="F14" s="124">
        <v>3</v>
      </c>
      <c r="G14" s="92">
        <v>4</v>
      </c>
      <c r="H14" s="94">
        <v>5</v>
      </c>
      <c r="I14" s="92">
        <v>6</v>
      </c>
      <c r="J14" s="94">
        <v>7</v>
      </c>
      <c r="K14" s="92">
        <v>8</v>
      </c>
      <c r="L14" s="94">
        <v>9</v>
      </c>
      <c r="M14" s="92">
        <v>10</v>
      </c>
      <c r="N14" s="94">
        <v>11</v>
      </c>
      <c r="O14" s="92">
        <v>12</v>
      </c>
      <c r="P14" s="94">
        <v>13</v>
      </c>
      <c r="Q14" s="92">
        <v>14</v>
      </c>
      <c r="R14" s="94">
        <v>15</v>
      </c>
      <c r="S14" s="96">
        <v>16</v>
      </c>
      <c r="T14" s="98">
        <v>17</v>
      </c>
    </row>
    <row r="15" spans="1:20" ht="15.75" thickBot="1">
      <c r="A15" s="119"/>
      <c r="B15" s="53">
        <v>42172</v>
      </c>
      <c r="C15" s="53">
        <v>42354</v>
      </c>
      <c r="D15" s="36">
        <v>42172</v>
      </c>
      <c r="E15" s="36">
        <v>42354</v>
      </c>
      <c r="F15" s="125"/>
      <c r="G15" s="93"/>
      <c r="H15" s="95"/>
      <c r="I15" s="93"/>
      <c r="J15" s="95"/>
      <c r="K15" s="93"/>
      <c r="L15" s="95"/>
      <c r="M15" s="93"/>
      <c r="N15" s="95"/>
      <c r="O15" s="93"/>
      <c r="P15" s="95"/>
      <c r="Q15" s="93"/>
      <c r="R15" s="95"/>
      <c r="S15" s="97"/>
      <c r="T15" s="99"/>
    </row>
    <row r="16" spans="1:20" ht="30" customHeight="1">
      <c r="A16" s="28" t="s">
        <v>15</v>
      </c>
      <c r="B16" s="54">
        <v>21</v>
      </c>
      <c r="C16" s="54">
        <v>43</v>
      </c>
      <c r="D16" s="37">
        <f aca="true" t="shared" si="0" ref="D16:D34">B16*0.93*3^(1/2)*F16</f>
        <v>213.1097993124671</v>
      </c>
      <c r="E16" s="37">
        <f aca="true" t="shared" si="1" ref="E16:E34">C16*0.93*3^(1/2)*F16</f>
        <v>436.3676843064802</v>
      </c>
      <c r="F16" s="6">
        <v>6.3</v>
      </c>
      <c r="G16" s="54" t="s">
        <v>37</v>
      </c>
      <c r="H16" s="43">
        <f>3.2*0.93</f>
        <v>2.9760000000000004</v>
      </c>
      <c r="I16" s="61">
        <f aca="true" t="shared" si="2" ref="I16:I34">B16*F16*1.732/1000</f>
        <v>0.22914359999999998</v>
      </c>
      <c r="J16" s="43">
        <f>I16*0.93</f>
        <v>0.21310354799999998</v>
      </c>
      <c r="K16" s="61">
        <f aca="true" t="shared" si="3" ref="K16:K34">C16*F16*1.732/1000</f>
        <v>0.46919879999999997</v>
      </c>
      <c r="L16" s="43">
        <f>K16*0.93</f>
        <v>0.436354884</v>
      </c>
      <c r="M16" s="61">
        <f>MAX(I16,K16)</f>
        <v>0.46919879999999997</v>
      </c>
      <c r="N16" s="43">
        <f>MAX(J16,L16)</f>
        <v>0.436354884</v>
      </c>
      <c r="O16" s="61">
        <f>1.05*1.6</f>
        <v>1.6800000000000002</v>
      </c>
      <c r="P16" s="43">
        <f>O16*0.93</f>
        <v>1.5624000000000002</v>
      </c>
      <c r="Q16" s="61">
        <f>O16-M16</f>
        <v>1.2108012000000001</v>
      </c>
      <c r="R16" s="43">
        <f>P16-N16</f>
        <v>1.1260451160000002</v>
      </c>
      <c r="S16" s="71" t="str">
        <f>IF(R16&lt;=0,"ДА","НЕТ")</f>
        <v>НЕТ</v>
      </c>
      <c r="T16" s="29"/>
    </row>
    <row r="17" spans="1:20" ht="30" customHeight="1">
      <c r="A17" s="30" t="s">
        <v>16</v>
      </c>
      <c r="B17" s="55">
        <v>15</v>
      </c>
      <c r="C17" s="55">
        <v>38</v>
      </c>
      <c r="D17" s="38">
        <f t="shared" si="0"/>
        <v>248.86972028553416</v>
      </c>
      <c r="E17" s="38">
        <f t="shared" si="1"/>
        <v>630.4699580566866</v>
      </c>
      <c r="F17" s="1">
        <v>10.3</v>
      </c>
      <c r="G17" s="55" t="s">
        <v>7</v>
      </c>
      <c r="H17" s="44">
        <f>2*0.93</f>
        <v>1.86</v>
      </c>
      <c r="I17" s="62">
        <f t="shared" si="2"/>
        <v>0.267594</v>
      </c>
      <c r="J17" s="44">
        <f>I17*0.93</f>
        <v>0.24886242</v>
      </c>
      <c r="K17" s="62">
        <f t="shared" si="3"/>
        <v>0.6779048</v>
      </c>
      <c r="L17" s="44">
        <f>K17*0.93</f>
        <v>0.630451464</v>
      </c>
      <c r="M17" s="62">
        <f aca="true" t="shared" si="4" ref="M17:M34">MAX(I17,K17)</f>
        <v>0.6779048</v>
      </c>
      <c r="N17" s="44">
        <f aca="true" t="shared" si="5" ref="N17:N34">MAX(J17,L17)</f>
        <v>0.630451464</v>
      </c>
      <c r="O17" s="62">
        <f>1.05*1</f>
        <v>1.05</v>
      </c>
      <c r="P17" s="44">
        <f aca="true" t="shared" si="6" ref="P17:P34">O17*0.93</f>
        <v>0.9765000000000001</v>
      </c>
      <c r="Q17" s="62">
        <f aca="true" t="shared" si="7" ref="Q17:Q34">O17-M17</f>
        <v>0.37209520000000007</v>
      </c>
      <c r="R17" s="44">
        <f aca="true" t="shared" si="8" ref="R17:R34">P17-N17</f>
        <v>0.3460485360000002</v>
      </c>
      <c r="S17" s="72" t="str">
        <f aca="true" t="shared" si="9" ref="S17:S34">IF(R17&lt;=0,"ДА","НЕТ")</f>
        <v>НЕТ</v>
      </c>
      <c r="T17" s="31"/>
    </row>
    <row r="18" spans="1:20" ht="30" customHeight="1">
      <c r="A18" s="32" t="s">
        <v>17</v>
      </c>
      <c r="B18" s="55">
        <v>53</v>
      </c>
      <c r="C18" s="55">
        <v>99</v>
      </c>
      <c r="D18" s="38">
        <f t="shared" si="0"/>
        <v>537.8485411219407</v>
      </c>
      <c r="E18" s="38">
        <f t="shared" si="1"/>
        <v>1004.6604824730591</v>
      </c>
      <c r="F18" s="1">
        <v>6.3</v>
      </c>
      <c r="G18" s="55" t="s">
        <v>7</v>
      </c>
      <c r="H18" s="44">
        <f>2*0.93</f>
        <v>1.86</v>
      </c>
      <c r="I18" s="62">
        <f t="shared" si="2"/>
        <v>0.5783148</v>
      </c>
      <c r="J18" s="44">
        <f>I18*0.93</f>
        <v>0.537832764</v>
      </c>
      <c r="K18" s="62">
        <f t="shared" si="3"/>
        <v>1.0802483999999999</v>
      </c>
      <c r="L18" s="44">
        <f>K18*0.93</f>
        <v>1.004631012</v>
      </c>
      <c r="M18" s="62">
        <f t="shared" si="4"/>
        <v>1.0802483999999999</v>
      </c>
      <c r="N18" s="44">
        <f t="shared" si="5"/>
        <v>1.004631012</v>
      </c>
      <c r="O18" s="62">
        <f>1.05*1</f>
        <v>1.05</v>
      </c>
      <c r="P18" s="44">
        <f t="shared" si="6"/>
        <v>0.9765000000000001</v>
      </c>
      <c r="Q18" s="62">
        <f>O18-M18</f>
        <v>-0.030248399999999842</v>
      </c>
      <c r="R18" s="44">
        <f t="shared" si="8"/>
        <v>-0.02813101199999979</v>
      </c>
      <c r="S18" s="72" t="str">
        <f t="shared" si="9"/>
        <v>ДА</v>
      </c>
      <c r="T18" s="31"/>
    </row>
    <row r="19" spans="1:20" ht="30" customHeight="1">
      <c r="A19" s="9" t="s">
        <v>38</v>
      </c>
      <c r="B19" s="55">
        <v>25</v>
      </c>
      <c r="C19" s="55">
        <v>30</v>
      </c>
      <c r="D19" s="38">
        <f t="shared" si="0"/>
        <v>245.648105783456</v>
      </c>
      <c r="E19" s="38">
        <f t="shared" si="1"/>
        <v>294.7777269401472</v>
      </c>
      <c r="F19" s="2">
        <v>6.1</v>
      </c>
      <c r="G19" s="55">
        <v>1</v>
      </c>
      <c r="H19" s="44">
        <f>G19*0.93</f>
        <v>0.93</v>
      </c>
      <c r="I19" s="62">
        <f t="shared" si="2"/>
        <v>0.26413</v>
      </c>
      <c r="J19" s="44">
        <f>I19*0.93</f>
        <v>0.2456409</v>
      </c>
      <c r="K19" s="62">
        <f t="shared" si="3"/>
        <v>0.316956</v>
      </c>
      <c r="L19" s="44">
        <f>K19*0.93</f>
        <v>0.29476908</v>
      </c>
      <c r="M19" s="62">
        <f t="shared" si="4"/>
        <v>0.316956</v>
      </c>
      <c r="N19" s="44">
        <f t="shared" si="5"/>
        <v>0.29476908</v>
      </c>
      <c r="O19" s="62">
        <f>1.05*1</f>
        <v>1.05</v>
      </c>
      <c r="P19" s="44">
        <f t="shared" si="6"/>
        <v>0.9765000000000001</v>
      </c>
      <c r="Q19" s="62">
        <f t="shared" si="7"/>
        <v>0.733044</v>
      </c>
      <c r="R19" s="44">
        <f t="shared" si="8"/>
        <v>0.6817309200000001</v>
      </c>
      <c r="S19" s="72" t="str">
        <f t="shared" si="9"/>
        <v>НЕТ</v>
      </c>
      <c r="T19" s="10"/>
    </row>
    <row r="20" spans="1:20" ht="30" customHeight="1">
      <c r="A20" s="9" t="s">
        <v>18</v>
      </c>
      <c r="B20" s="55">
        <v>10</v>
      </c>
      <c r="C20" s="55">
        <v>17.6</v>
      </c>
      <c r="D20" s="38">
        <f t="shared" si="0"/>
        <v>165.91314685702278</v>
      </c>
      <c r="E20" s="38">
        <f t="shared" si="1"/>
        <v>292.0071384683601</v>
      </c>
      <c r="F20" s="2">
        <v>10.3</v>
      </c>
      <c r="G20" s="55">
        <v>1</v>
      </c>
      <c r="H20" s="44">
        <f>G20*0.93</f>
        <v>0.93</v>
      </c>
      <c r="I20" s="62">
        <f t="shared" si="2"/>
        <v>0.178396</v>
      </c>
      <c r="J20" s="44">
        <f aca="true" t="shared" si="10" ref="J20:J34">I20*0.93</f>
        <v>0.16590828000000002</v>
      </c>
      <c r="K20" s="62">
        <f t="shared" si="3"/>
        <v>0.3139769600000001</v>
      </c>
      <c r="L20" s="44">
        <f aca="true" t="shared" si="11" ref="L20:L34">K20*0.93</f>
        <v>0.2919985728000001</v>
      </c>
      <c r="M20" s="62">
        <f t="shared" si="4"/>
        <v>0.3139769600000001</v>
      </c>
      <c r="N20" s="44">
        <f t="shared" si="5"/>
        <v>0.2919985728000001</v>
      </c>
      <c r="O20" s="62">
        <f>1.05*1</f>
        <v>1.05</v>
      </c>
      <c r="P20" s="44">
        <f t="shared" si="6"/>
        <v>0.9765000000000001</v>
      </c>
      <c r="Q20" s="62">
        <f t="shared" si="7"/>
        <v>0.73602304</v>
      </c>
      <c r="R20" s="44">
        <f t="shared" si="8"/>
        <v>0.6845014272000001</v>
      </c>
      <c r="S20" s="72" t="str">
        <f t="shared" si="9"/>
        <v>НЕТ</v>
      </c>
      <c r="T20" s="18"/>
    </row>
    <row r="21" spans="1:20" ht="30" customHeight="1">
      <c r="A21" s="9" t="s">
        <v>19</v>
      </c>
      <c r="B21" s="55">
        <v>193</v>
      </c>
      <c r="C21" s="55">
        <v>124</v>
      </c>
      <c r="D21" s="38">
        <f t="shared" si="0"/>
        <v>1958.5805365383878</v>
      </c>
      <c r="E21" s="38">
        <f t="shared" si="1"/>
        <v>1258.3626245117105</v>
      </c>
      <c r="F21" s="2">
        <v>6.3</v>
      </c>
      <c r="G21" s="55" t="s">
        <v>37</v>
      </c>
      <c r="H21" s="44">
        <f>3.2*0.93</f>
        <v>2.9760000000000004</v>
      </c>
      <c r="I21" s="62">
        <f t="shared" si="2"/>
        <v>2.1059388</v>
      </c>
      <c r="J21" s="44">
        <f t="shared" si="10"/>
        <v>1.9585230840000003</v>
      </c>
      <c r="K21" s="62">
        <f t="shared" si="3"/>
        <v>1.3530384</v>
      </c>
      <c r="L21" s="44">
        <f t="shared" si="11"/>
        <v>1.258325712</v>
      </c>
      <c r="M21" s="62">
        <f t="shared" si="4"/>
        <v>2.1059388</v>
      </c>
      <c r="N21" s="44">
        <f t="shared" si="5"/>
        <v>1.9585230840000003</v>
      </c>
      <c r="O21" s="62">
        <f>1.05*1.6</f>
        <v>1.6800000000000002</v>
      </c>
      <c r="P21" s="44">
        <f t="shared" si="6"/>
        <v>1.5624000000000002</v>
      </c>
      <c r="Q21" s="62">
        <f t="shared" si="7"/>
        <v>-0.42593879999999995</v>
      </c>
      <c r="R21" s="44">
        <f t="shared" si="8"/>
        <v>-0.39612308400000007</v>
      </c>
      <c r="S21" s="72" t="str">
        <f t="shared" si="9"/>
        <v>ДА</v>
      </c>
      <c r="T21" s="18"/>
    </row>
    <row r="22" spans="1:20" ht="30" customHeight="1">
      <c r="A22" s="9" t="s">
        <v>20</v>
      </c>
      <c r="B22" s="55">
        <v>19</v>
      </c>
      <c r="C22" s="55">
        <v>28</v>
      </c>
      <c r="D22" s="38">
        <f t="shared" si="0"/>
        <v>192.813627949375</v>
      </c>
      <c r="E22" s="38">
        <f t="shared" si="1"/>
        <v>284.14639908328945</v>
      </c>
      <c r="F22" s="2">
        <v>6.3</v>
      </c>
      <c r="G22" s="55" t="s">
        <v>7</v>
      </c>
      <c r="H22" s="44">
        <f>2*0.93</f>
        <v>1.86</v>
      </c>
      <c r="I22" s="62">
        <f t="shared" si="2"/>
        <v>0.20732040000000002</v>
      </c>
      <c r="J22" s="44">
        <f t="shared" si="10"/>
        <v>0.19280797200000002</v>
      </c>
      <c r="K22" s="62">
        <f t="shared" si="3"/>
        <v>0.30552480000000004</v>
      </c>
      <c r="L22" s="44">
        <f t="shared" si="11"/>
        <v>0.2841380640000001</v>
      </c>
      <c r="M22" s="62">
        <f t="shared" si="4"/>
        <v>0.30552480000000004</v>
      </c>
      <c r="N22" s="44">
        <f t="shared" si="5"/>
        <v>0.2841380640000001</v>
      </c>
      <c r="O22" s="62">
        <f>1.05*1</f>
        <v>1.05</v>
      </c>
      <c r="P22" s="44">
        <f t="shared" si="6"/>
        <v>0.9765000000000001</v>
      </c>
      <c r="Q22" s="62">
        <f t="shared" si="7"/>
        <v>0.7444752</v>
      </c>
      <c r="R22" s="44">
        <f t="shared" si="8"/>
        <v>0.6923619360000001</v>
      </c>
      <c r="S22" s="72" t="str">
        <f t="shared" si="9"/>
        <v>НЕТ</v>
      </c>
      <c r="T22" s="18"/>
    </row>
    <row r="23" spans="1:20" ht="30" customHeight="1">
      <c r="A23" s="9" t="s">
        <v>21</v>
      </c>
      <c r="B23" s="56">
        <v>15</v>
      </c>
      <c r="C23" s="55">
        <v>54</v>
      </c>
      <c r="D23" s="38">
        <f t="shared" si="0"/>
        <v>248.86972028553416</v>
      </c>
      <c r="E23" s="38">
        <f t="shared" si="1"/>
        <v>895.9309930279229</v>
      </c>
      <c r="F23" s="2">
        <v>10.3</v>
      </c>
      <c r="G23" s="55" t="s">
        <v>6</v>
      </c>
      <c r="H23" s="44">
        <f>5*0.93</f>
        <v>4.65</v>
      </c>
      <c r="I23" s="62">
        <f t="shared" si="2"/>
        <v>0.267594</v>
      </c>
      <c r="J23" s="44">
        <f t="shared" si="10"/>
        <v>0.24886242</v>
      </c>
      <c r="K23" s="62">
        <f t="shared" si="3"/>
        <v>0.9633384</v>
      </c>
      <c r="L23" s="44">
        <f t="shared" si="11"/>
        <v>0.8959047120000001</v>
      </c>
      <c r="M23" s="62">
        <f t="shared" si="4"/>
        <v>0.9633384</v>
      </c>
      <c r="N23" s="44">
        <f t="shared" si="5"/>
        <v>0.8959047120000001</v>
      </c>
      <c r="O23" s="62">
        <f>1.05*2.5</f>
        <v>2.625</v>
      </c>
      <c r="P23" s="44">
        <f t="shared" si="6"/>
        <v>2.44125</v>
      </c>
      <c r="Q23" s="62">
        <f t="shared" si="7"/>
        <v>1.6616616</v>
      </c>
      <c r="R23" s="44">
        <f t="shared" si="8"/>
        <v>1.545345288</v>
      </c>
      <c r="S23" s="72" t="str">
        <f t="shared" si="9"/>
        <v>НЕТ</v>
      </c>
      <c r="T23" s="19"/>
    </row>
    <row r="24" spans="1:20" ht="30" customHeight="1">
      <c r="A24" s="9" t="s">
        <v>22</v>
      </c>
      <c r="B24" s="55">
        <v>171</v>
      </c>
      <c r="C24" s="55">
        <v>26</v>
      </c>
      <c r="D24" s="38">
        <f t="shared" si="0"/>
        <v>1735.3226515443748</v>
      </c>
      <c r="E24" s="38">
        <f t="shared" si="1"/>
        <v>263.8502277201973</v>
      </c>
      <c r="F24" s="2">
        <v>6.3</v>
      </c>
      <c r="G24" s="55" t="s">
        <v>36</v>
      </c>
      <c r="H24" s="44">
        <f>3.5*0.93</f>
        <v>3.2550000000000003</v>
      </c>
      <c r="I24" s="62">
        <f t="shared" si="2"/>
        <v>1.8658835999999999</v>
      </c>
      <c r="J24" s="44">
        <f t="shared" si="10"/>
        <v>1.735271748</v>
      </c>
      <c r="K24" s="62">
        <f t="shared" si="3"/>
        <v>0.2837016</v>
      </c>
      <c r="L24" s="44">
        <f t="shared" si="11"/>
        <v>0.263842488</v>
      </c>
      <c r="M24" s="62">
        <f t="shared" si="4"/>
        <v>1.8658835999999999</v>
      </c>
      <c r="N24" s="44">
        <f t="shared" si="5"/>
        <v>1.735271748</v>
      </c>
      <c r="O24" s="62">
        <f>1.05*1</f>
        <v>1.05</v>
      </c>
      <c r="P24" s="44">
        <f t="shared" si="6"/>
        <v>0.9765000000000001</v>
      </c>
      <c r="Q24" s="62">
        <f t="shared" si="7"/>
        <v>-0.8158835999999998</v>
      </c>
      <c r="R24" s="44">
        <f t="shared" si="8"/>
        <v>-0.7587717479999998</v>
      </c>
      <c r="S24" s="72" t="str">
        <f t="shared" si="9"/>
        <v>ДА</v>
      </c>
      <c r="T24" s="10"/>
    </row>
    <row r="25" spans="1:20" ht="30" customHeight="1">
      <c r="A25" s="9" t="s">
        <v>23</v>
      </c>
      <c r="B25" s="55">
        <v>8</v>
      </c>
      <c r="C25" s="55">
        <v>14</v>
      </c>
      <c r="D25" s="38">
        <f t="shared" si="0"/>
        <v>129.5089029835401</v>
      </c>
      <c r="E25" s="38">
        <f t="shared" si="1"/>
        <v>226.6405802211952</v>
      </c>
      <c r="F25" s="2">
        <v>10.05</v>
      </c>
      <c r="G25" s="55" t="s">
        <v>35</v>
      </c>
      <c r="H25" s="44">
        <f>5*0.93</f>
        <v>4.65</v>
      </c>
      <c r="I25" s="62">
        <f t="shared" si="2"/>
        <v>0.1392528</v>
      </c>
      <c r="J25" s="44">
        <f t="shared" si="10"/>
        <v>0.129505104</v>
      </c>
      <c r="K25" s="62">
        <f t="shared" si="3"/>
        <v>0.24369240000000003</v>
      </c>
      <c r="L25" s="44">
        <f t="shared" si="11"/>
        <v>0.22663393200000004</v>
      </c>
      <c r="M25" s="62">
        <f t="shared" si="4"/>
        <v>0.24369240000000003</v>
      </c>
      <c r="N25" s="44">
        <f t="shared" si="5"/>
        <v>0.22663393200000004</v>
      </c>
      <c r="O25" s="62">
        <f>1.05*1</f>
        <v>1.05</v>
      </c>
      <c r="P25" s="44">
        <f t="shared" si="6"/>
        <v>0.9765000000000001</v>
      </c>
      <c r="Q25" s="62">
        <f t="shared" si="7"/>
        <v>0.8063076</v>
      </c>
      <c r="R25" s="44">
        <f t="shared" si="8"/>
        <v>0.7498660680000001</v>
      </c>
      <c r="S25" s="72" t="str">
        <f t="shared" si="9"/>
        <v>НЕТ</v>
      </c>
      <c r="T25" s="10"/>
    </row>
    <row r="26" spans="1:20" ht="30" customHeight="1">
      <c r="A26" s="9" t="s">
        <v>24</v>
      </c>
      <c r="B26" s="55">
        <v>117</v>
      </c>
      <c r="C26" s="55">
        <v>147</v>
      </c>
      <c r="D26" s="38">
        <f t="shared" si="0"/>
        <v>1187.326024740888</v>
      </c>
      <c r="E26" s="38">
        <f t="shared" si="1"/>
        <v>1491.7685951872695</v>
      </c>
      <c r="F26" s="2">
        <v>6.3</v>
      </c>
      <c r="G26" s="55" t="s">
        <v>5</v>
      </c>
      <c r="H26" s="44">
        <f>12.6*0.93</f>
        <v>11.718</v>
      </c>
      <c r="I26" s="62">
        <f t="shared" si="2"/>
        <v>1.2766572</v>
      </c>
      <c r="J26" s="44">
        <f t="shared" si="10"/>
        <v>1.187291196</v>
      </c>
      <c r="K26" s="62">
        <f t="shared" si="3"/>
        <v>1.6040052</v>
      </c>
      <c r="L26" s="44">
        <f t="shared" si="11"/>
        <v>1.4917248360000002</v>
      </c>
      <c r="M26" s="62">
        <f t="shared" si="4"/>
        <v>1.6040052</v>
      </c>
      <c r="N26" s="44">
        <f t="shared" si="5"/>
        <v>1.4917248360000002</v>
      </c>
      <c r="O26" s="62">
        <f>1.05*6.3</f>
        <v>6.615</v>
      </c>
      <c r="P26" s="44">
        <f t="shared" si="6"/>
        <v>6.15195</v>
      </c>
      <c r="Q26" s="62">
        <f t="shared" si="7"/>
        <v>5.010994800000001</v>
      </c>
      <c r="R26" s="44">
        <f t="shared" si="8"/>
        <v>4.660225164</v>
      </c>
      <c r="S26" s="72" t="str">
        <f t="shared" si="9"/>
        <v>НЕТ</v>
      </c>
      <c r="T26" s="10"/>
    </row>
    <row r="27" spans="1:20" ht="30" customHeight="1">
      <c r="A27" s="9" t="s">
        <v>25</v>
      </c>
      <c r="B27" s="55">
        <v>89</v>
      </c>
      <c r="C27" s="55">
        <v>76</v>
      </c>
      <c r="D27" s="38">
        <f t="shared" si="0"/>
        <v>1447.9546379590074</v>
      </c>
      <c r="E27" s="38">
        <f t="shared" si="1"/>
        <v>1236.4556458975794</v>
      </c>
      <c r="F27" s="2">
        <v>10.1</v>
      </c>
      <c r="G27" s="55" t="s">
        <v>34</v>
      </c>
      <c r="H27" s="44">
        <f>2.6*0.93</f>
        <v>2.418</v>
      </c>
      <c r="I27" s="62">
        <f t="shared" si="2"/>
        <v>1.5568948</v>
      </c>
      <c r="J27" s="44">
        <f t="shared" si="10"/>
        <v>1.4479121640000001</v>
      </c>
      <c r="K27" s="62">
        <f t="shared" si="3"/>
        <v>1.3294832</v>
      </c>
      <c r="L27" s="44">
        <f t="shared" si="11"/>
        <v>1.2364193760000002</v>
      </c>
      <c r="M27" s="62">
        <f t="shared" si="4"/>
        <v>1.5568948</v>
      </c>
      <c r="N27" s="44">
        <f t="shared" si="5"/>
        <v>1.4479121640000001</v>
      </c>
      <c r="O27" s="62">
        <f>1.05*1</f>
        <v>1.05</v>
      </c>
      <c r="P27" s="44">
        <f t="shared" si="6"/>
        <v>0.9765000000000001</v>
      </c>
      <c r="Q27" s="62">
        <f t="shared" si="7"/>
        <v>-0.5068948</v>
      </c>
      <c r="R27" s="44">
        <f t="shared" si="8"/>
        <v>-0.47141216399999997</v>
      </c>
      <c r="S27" s="72" t="str">
        <f t="shared" si="9"/>
        <v>ДА</v>
      </c>
      <c r="T27" s="10"/>
    </row>
    <row r="28" spans="1:20" ht="30" customHeight="1" thickBot="1">
      <c r="A28" s="11" t="s">
        <v>26</v>
      </c>
      <c r="B28" s="57">
        <v>50</v>
      </c>
      <c r="C28" s="57">
        <v>21</v>
      </c>
      <c r="D28" s="39">
        <f t="shared" si="0"/>
        <v>829.5657342851139</v>
      </c>
      <c r="E28" s="39">
        <f t="shared" si="1"/>
        <v>348.41760839974785</v>
      </c>
      <c r="F28" s="12">
        <v>10.3</v>
      </c>
      <c r="G28" s="57" t="s">
        <v>7</v>
      </c>
      <c r="H28" s="45">
        <f>2*0.93</f>
        <v>1.86</v>
      </c>
      <c r="I28" s="63">
        <f t="shared" si="2"/>
        <v>0.89198</v>
      </c>
      <c r="J28" s="45">
        <f t="shared" si="10"/>
        <v>0.8295414</v>
      </c>
      <c r="K28" s="63">
        <f t="shared" si="3"/>
        <v>0.3746316</v>
      </c>
      <c r="L28" s="45">
        <f t="shared" si="11"/>
        <v>0.34840738800000004</v>
      </c>
      <c r="M28" s="63">
        <f t="shared" si="4"/>
        <v>0.89198</v>
      </c>
      <c r="N28" s="45">
        <f t="shared" si="5"/>
        <v>0.8295414</v>
      </c>
      <c r="O28" s="63">
        <f>1.05*1</f>
        <v>1.05</v>
      </c>
      <c r="P28" s="45">
        <f t="shared" si="6"/>
        <v>0.9765000000000001</v>
      </c>
      <c r="Q28" s="63">
        <f t="shared" si="7"/>
        <v>0.15802000000000005</v>
      </c>
      <c r="R28" s="45">
        <f t="shared" si="8"/>
        <v>0.14695860000000016</v>
      </c>
      <c r="S28" s="73" t="str">
        <f t="shared" si="9"/>
        <v>НЕТ</v>
      </c>
      <c r="T28" s="14"/>
    </row>
    <row r="29" spans="1:20" ht="30" customHeight="1" thickBot="1">
      <c r="A29" s="23" t="s">
        <v>27</v>
      </c>
      <c r="B29" s="58">
        <v>31.8</v>
      </c>
      <c r="C29" s="58">
        <v>40</v>
      </c>
      <c r="D29" s="40">
        <f t="shared" si="0"/>
        <v>322.70912467316447</v>
      </c>
      <c r="E29" s="40">
        <f t="shared" si="1"/>
        <v>405.9234272618421</v>
      </c>
      <c r="F29" s="27">
        <v>6.3</v>
      </c>
      <c r="G29" s="58">
        <v>1</v>
      </c>
      <c r="H29" s="46">
        <f>G29*0.93</f>
        <v>0.93</v>
      </c>
      <c r="I29" s="64">
        <f t="shared" si="2"/>
        <v>0.34698888</v>
      </c>
      <c r="J29" s="46">
        <f t="shared" si="10"/>
        <v>0.32269965840000003</v>
      </c>
      <c r="K29" s="64">
        <f t="shared" si="3"/>
        <v>0.436464</v>
      </c>
      <c r="L29" s="46">
        <f t="shared" si="11"/>
        <v>0.40591152</v>
      </c>
      <c r="M29" s="64">
        <f t="shared" si="4"/>
        <v>0.436464</v>
      </c>
      <c r="N29" s="46">
        <f t="shared" si="5"/>
        <v>0.40591152</v>
      </c>
      <c r="O29" s="64">
        <f>1.05*1</f>
        <v>1.05</v>
      </c>
      <c r="P29" s="46">
        <f t="shared" si="6"/>
        <v>0.9765000000000001</v>
      </c>
      <c r="Q29" s="64">
        <f t="shared" si="7"/>
        <v>0.6135360000000001</v>
      </c>
      <c r="R29" s="46">
        <f t="shared" si="8"/>
        <v>0.5705884800000001</v>
      </c>
      <c r="S29" s="74" t="str">
        <f t="shared" si="9"/>
        <v>НЕТ</v>
      </c>
      <c r="T29" s="25"/>
    </row>
    <row r="30" spans="1:20" ht="30" customHeight="1">
      <c r="A30" s="16" t="s">
        <v>28</v>
      </c>
      <c r="B30" s="59">
        <v>31</v>
      </c>
      <c r="C30" s="59">
        <v>105</v>
      </c>
      <c r="D30" s="41">
        <f t="shared" si="0"/>
        <v>504.3437503003284</v>
      </c>
      <c r="E30" s="41">
        <f t="shared" si="1"/>
        <v>1708.2610897269187</v>
      </c>
      <c r="F30" s="17">
        <v>10.1</v>
      </c>
      <c r="G30" s="59" t="s">
        <v>34</v>
      </c>
      <c r="H30" s="47">
        <f>2.6*0.93</f>
        <v>2.418</v>
      </c>
      <c r="I30" s="65">
        <f t="shared" si="2"/>
        <v>0.5422891999999999</v>
      </c>
      <c r="J30" s="47">
        <f t="shared" si="10"/>
        <v>0.5043289559999999</v>
      </c>
      <c r="K30" s="65">
        <f t="shared" si="3"/>
        <v>1.836786</v>
      </c>
      <c r="L30" s="47">
        <f t="shared" si="11"/>
        <v>1.70821098</v>
      </c>
      <c r="M30" s="65">
        <f t="shared" si="4"/>
        <v>1.836786</v>
      </c>
      <c r="N30" s="47">
        <f t="shared" si="5"/>
        <v>1.70821098</v>
      </c>
      <c r="O30" s="65">
        <f>1.05*1</f>
        <v>1.05</v>
      </c>
      <c r="P30" s="47">
        <f t="shared" si="6"/>
        <v>0.9765000000000001</v>
      </c>
      <c r="Q30" s="65">
        <f t="shared" si="7"/>
        <v>-0.786786</v>
      </c>
      <c r="R30" s="47">
        <f t="shared" si="8"/>
        <v>-0.7317109799999999</v>
      </c>
      <c r="S30" s="75" t="str">
        <f t="shared" si="9"/>
        <v>ДА</v>
      </c>
      <c r="T30" s="26"/>
    </row>
    <row r="31" spans="1:20" ht="30" customHeight="1" thickBot="1">
      <c r="A31" s="20" t="s">
        <v>29</v>
      </c>
      <c r="B31" s="60">
        <v>41</v>
      </c>
      <c r="C31" s="60">
        <v>61</v>
      </c>
      <c r="D31" s="42">
        <f t="shared" si="0"/>
        <v>416.0715129433881</v>
      </c>
      <c r="E31" s="42">
        <f t="shared" si="1"/>
        <v>619.0332265743092</v>
      </c>
      <c r="F31" s="21">
        <v>6.3</v>
      </c>
      <c r="G31" s="60" t="s">
        <v>33</v>
      </c>
      <c r="H31" s="48">
        <f>2.23*0.93</f>
        <v>2.0739</v>
      </c>
      <c r="I31" s="66">
        <f t="shared" si="2"/>
        <v>0.44737560000000004</v>
      </c>
      <c r="J31" s="48">
        <f t="shared" si="10"/>
        <v>0.41605930800000007</v>
      </c>
      <c r="K31" s="66">
        <f t="shared" si="3"/>
        <v>0.6656076000000001</v>
      </c>
      <c r="L31" s="48">
        <f t="shared" si="11"/>
        <v>0.6190150680000001</v>
      </c>
      <c r="M31" s="66">
        <f t="shared" si="4"/>
        <v>0.6656076000000001</v>
      </c>
      <c r="N31" s="48">
        <f t="shared" si="5"/>
        <v>0.6190150680000001</v>
      </c>
      <c r="O31" s="66">
        <f>1.05*0.63</f>
        <v>0.6615000000000001</v>
      </c>
      <c r="P31" s="48">
        <f t="shared" si="6"/>
        <v>0.6151950000000002</v>
      </c>
      <c r="Q31" s="66">
        <f t="shared" si="7"/>
        <v>-0.004107599999999989</v>
      </c>
      <c r="R31" s="48">
        <f t="shared" si="8"/>
        <v>-0.0038200679999998988</v>
      </c>
      <c r="S31" s="76" t="str">
        <f t="shared" si="9"/>
        <v>ДА</v>
      </c>
      <c r="T31" s="22"/>
    </row>
    <row r="32" spans="1:20" ht="30" customHeight="1">
      <c r="A32" s="5" t="s">
        <v>30</v>
      </c>
      <c r="B32" s="54">
        <v>25</v>
      </c>
      <c r="C32" s="54">
        <v>42</v>
      </c>
      <c r="D32" s="37">
        <f t="shared" si="0"/>
        <v>249.67512391105367</v>
      </c>
      <c r="E32" s="37">
        <f t="shared" si="1"/>
        <v>419.4542081705702</v>
      </c>
      <c r="F32" s="7">
        <v>6.2</v>
      </c>
      <c r="G32" s="54">
        <v>1</v>
      </c>
      <c r="H32" s="43">
        <f>G32*0.93</f>
        <v>0.93</v>
      </c>
      <c r="I32" s="61">
        <f t="shared" si="2"/>
        <v>0.26846</v>
      </c>
      <c r="J32" s="43">
        <f t="shared" si="10"/>
        <v>0.2496678</v>
      </c>
      <c r="K32" s="61">
        <f t="shared" si="3"/>
        <v>0.45101280000000005</v>
      </c>
      <c r="L32" s="43">
        <f t="shared" si="11"/>
        <v>0.4194419040000001</v>
      </c>
      <c r="M32" s="61">
        <f t="shared" si="4"/>
        <v>0.45101280000000005</v>
      </c>
      <c r="N32" s="43">
        <f t="shared" si="5"/>
        <v>0.4194419040000001</v>
      </c>
      <c r="O32" s="61">
        <f>1.05*1</f>
        <v>1.05</v>
      </c>
      <c r="P32" s="43">
        <f t="shared" si="6"/>
        <v>0.9765000000000001</v>
      </c>
      <c r="Q32" s="61">
        <f t="shared" si="7"/>
        <v>0.5989872</v>
      </c>
      <c r="R32" s="43">
        <f t="shared" si="8"/>
        <v>0.557058096</v>
      </c>
      <c r="S32" s="71" t="str">
        <f t="shared" si="9"/>
        <v>НЕТ</v>
      </c>
      <c r="T32" s="8"/>
    </row>
    <row r="33" spans="1:20" ht="30" customHeight="1" thickBot="1">
      <c r="A33" s="11" t="s">
        <v>31</v>
      </c>
      <c r="B33" s="57">
        <v>19</v>
      </c>
      <c r="C33" s="57">
        <v>34</v>
      </c>
      <c r="D33" s="39">
        <f t="shared" si="0"/>
        <v>189.7530941724008</v>
      </c>
      <c r="E33" s="39">
        <f t="shared" si="1"/>
        <v>339.55816851903296</v>
      </c>
      <c r="F33" s="13">
        <v>6.2</v>
      </c>
      <c r="G33" s="57">
        <v>1</v>
      </c>
      <c r="H33" s="45">
        <f>G33*0.93</f>
        <v>0.93</v>
      </c>
      <c r="I33" s="63">
        <f t="shared" si="2"/>
        <v>0.20402959999999998</v>
      </c>
      <c r="J33" s="45">
        <f t="shared" si="10"/>
        <v>0.189747528</v>
      </c>
      <c r="K33" s="63">
        <f t="shared" si="3"/>
        <v>0.36510560000000003</v>
      </c>
      <c r="L33" s="45">
        <f t="shared" si="11"/>
        <v>0.3395482080000001</v>
      </c>
      <c r="M33" s="63">
        <f t="shared" si="4"/>
        <v>0.36510560000000003</v>
      </c>
      <c r="N33" s="45">
        <f t="shared" si="5"/>
        <v>0.3395482080000001</v>
      </c>
      <c r="O33" s="63">
        <f>1.05*1</f>
        <v>1.05</v>
      </c>
      <c r="P33" s="45">
        <f t="shared" si="6"/>
        <v>0.9765000000000001</v>
      </c>
      <c r="Q33" s="63">
        <f t="shared" si="7"/>
        <v>0.6848944</v>
      </c>
      <c r="R33" s="45">
        <f t="shared" si="8"/>
        <v>0.6369517920000001</v>
      </c>
      <c r="S33" s="73" t="str">
        <f t="shared" si="9"/>
        <v>НЕТ</v>
      </c>
      <c r="T33" s="14"/>
    </row>
    <row r="34" spans="1:20" ht="30" customHeight="1" thickBot="1">
      <c r="A34" s="23" t="s">
        <v>32</v>
      </c>
      <c r="B34" s="58">
        <v>35</v>
      </c>
      <c r="C34" s="58">
        <v>63</v>
      </c>
      <c r="D34" s="40">
        <f t="shared" si="0"/>
        <v>360.8208242327486</v>
      </c>
      <c r="E34" s="40">
        <f t="shared" si="1"/>
        <v>649.4774836189474</v>
      </c>
      <c r="F34" s="24">
        <v>6.4</v>
      </c>
      <c r="G34" s="58" t="s">
        <v>37</v>
      </c>
      <c r="H34" s="46">
        <f>3.2*0.93</f>
        <v>2.9760000000000004</v>
      </c>
      <c r="I34" s="64">
        <f t="shared" si="2"/>
        <v>0.38796800000000004</v>
      </c>
      <c r="J34" s="46">
        <f t="shared" si="10"/>
        <v>0.36081024000000006</v>
      </c>
      <c r="K34" s="64">
        <f t="shared" si="3"/>
        <v>0.6983424000000001</v>
      </c>
      <c r="L34" s="46">
        <f t="shared" si="11"/>
        <v>0.6494584320000002</v>
      </c>
      <c r="M34" s="64">
        <f t="shared" si="4"/>
        <v>0.6983424000000001</v>
      </c>
      <c r="N34" s="46">
        <f t="shared" si="5"/>
        <v>0.6494584320000002</v>
      </c>
      <c r="O34" s="64">
        <f>1.05*1.6</f>
        <v>1.6800000000000002</v>
      </c>
      <c r="P34" s="46">
        <f t="shared" si="6"/>
        <v>1.5624000000000002</v>
      </c>
      <c r="Q34" s="64">
        <f t="shared" si="7"/>
        <v>0.9816576</v>
      </c>
      <c r="R34" s="46">
        <f t="shared" si="8"/>
        <v>0.912941568</v>
      </c>
      <c r="S34" s="74" t="str">
        <f t="shared" si="9"/>
        <v>НЕТ</v>
      </c>
      <c r="T34" s="25"/>
    </row>
    <row r="35" ht="15.75" thickBot="1"/>
    <row r="36" spans="18:19" ht="60.75" thickBot="1">
      <c r="R36" s="82" t="s">
        <v>50</v>
      </c>
      <c r="S36" s="83" t="s">
        <v>51</v>
      </c>
    </row>
    <row r="37" spans="16:19" ht="15">
      <c r="P37" s="88" t="s">
        <v>49</v>
      </c>
      <c r="Q37" s="89"/>
      <c r="R37" s="80">
        <f>_xlfn.SUMIFS(R16:R34,S16:S34,"НЕТ")</f>
        <v>13.3106229912</v>
      </c>
      <c r="S37" s="81">
        <f>COUNTIF(S16:S34,"НЕТ")</f>
        <v>13</v>
      </c>
    </row>
    <row r="38" spans="16:19" ht="15.75" thickBot="1">
      <c r="P38" s="90" t="s">
        <v>48</v>
      </c>
      <c r="Q38" s="91"/>
      <c r="R38" s="79">
        <f>_xlfn.SUMIFS(R16:R34,S16:S34,"ДА")</f>
        <v>-2.3899690559999995</v>
      </c>
      <c r="S38" s="78">
        <f>COUNTIF(S16:S34,"ДА")</f>
        <v>6</v>
      </c>
    </row>
  </sheetData>
  <sheetProtection/>
  <mergeCells count="41">
    <mergeCell ref="Q11:Q13"/>
    <mergeCell ref="R11:R13"/>
    <mergeCell ref="J11:J13"/>
    <mergeCell ref="I11:I13"/>
    <mergeCell ref="F11:F13"/>
    <mergeCell ref="G11:G13"/>
    <mergeCell ref="H11:H13"/>
    <mergeCell ref="A14:A15"/>
    <mergeCell ref="B11:C12"/>
    <mergeCell ref="D11:E12"/>
    <mergeCell ref="K11:K13"/>
    <mergeCell ref="L11:L13"/>
    <mergeCell ref="N14:N15"/>
    <mergeCell ref="F14:F15"/>
    <mergeCell ref="G14:G15"/>
    <mergeCell ref="I14:I15"/>
    <mergeCell ref="K14:K15"/>
    <mergeCell ref="B13:E13"/>
    <mergeCell ref="M11:M13"/>
    <mergeCell ref="N11:N13"/>
    <mergeCell ref="O11:O13"/>
    <mergeCell ref="P11:P13"/>
    <mergeCell ref="H14:H15"/>
    <mergeCell ref="J14:J15"/>
    <mergeCell ref="B14:E14"/>
    <mergeCell ref="S14:S15"/>
    <mergeCell ref="T14:T15"/>
    <mergeCell ref="A2:T2"/>
    <mergeCell ref="S4:T6"/>
    <mergeCell ref="S8:T8"/>
    <mergeCell ref="A11:A13"/>
    <mergeCell ref="S11:S13"/>
    <mergeCell ref="T11:T13"/>
    <mergeCell ref="P14:P15"/>
    <mergeCell ref="R14:R15"/>
    <mergeCell ref="P37:Q37"/>
    <mergeCell ref="P38:Q38"/>
    <mergeCell ref="M14:M15"/>
    <mergeCell ref="L14:L15"/>
    <mergeCell ref="O14:O15"/>
    <mergeCell ref="Q14:Q15"/>
  </mergeCells>
  <conditionalFormatting sqref="S16:S34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SheetLayoutView="100" zoomScalePageLayoutView="0" workbookViewId="0" topLeftCell="A11">
      <pane xSplit="5" ySplit="5" topLeftCell="H30" activePane="bottomRight" state="frozen"/>
      <selection pane="topLeft" activeCell="A11" sqref="A11"/>
      <selection pane="topRight" activeCell="I11" sqref="I11"/>
      <selection pane="bottomLeft" activeCell="A16" sqref="A16"/>
      <selection pane="bottomRight" activeCell="N16" sqref="N16:N34"/>
    </sheetView>
  </sheetViews>
  <sheetFormatPr defaultColWidth="9.140625" defaultRowHeight="15"/>
  <cols>
    <col min="1" max="1" width="29.421875" style="0" customWidth="1"/>
    <col min="2" max="3" width="11.57421875" style="50" customWidth="1"/>
    <col min="4" max="4" width="11.57421875" style="33" customWidth="1"/>
    <col min="5" max="5" width="13.00390625" style="33" customWidth="1"/>
    <col min="6" max="6" width="13.57421875" style="0" customWidth="1"/>
    <col min="7" max="7" width="11.57421875" style="50" customWidth="1"/>
    <col min="8" max="8" width="10.7109375" style="33" customWidth="1"/>
    <col min="9" max="9" width="11.7109375" style="50" customWidth="1"/>
    <col min="10" max="10" width="10.421875" style="33" customWidth="1"/>
    <col min="11" max="11" width="11.00390625" style="50" customWidth="1"/>
    <col min="12" max="12" width="11.140625" style="33" customWidth="1"/>
    <col min="13" max="13" width="13.140625" style="50" customWidth="1"/>
    <col min="14" max="14" width="13.140625" style="33" customWidth="1"/>
    <col min="15" max="15" width="12.57421875" style="67" customWidth="1"/>
    <col min="16" max="16" width="12.57421875" style="49" customWidth="1"/>
    <col min="17" max="17" width="15.00390625" style="50" customWidth="1"/>
    <col min="18" max="18" width="15.00390625" style="33" customWidth="1"/>
    <col min="19" max="19" width="17.421875" style="68" customWidth="1"/>
    <col min="20" max="20" width="16.57421875" style="0" customWidth="1"/>
  </cols>
  <sheetData>
    <row r="1" ht="15">
      <c r="T1" t="s">
        <v>11</v>
      </c>
    </row>
    <row r="2" spans="1:20" ht="18.75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8.75">
      <c r="A3" s="77"/>
      <c r="B3" s="51"/>
      <c r="C3" s="51"/>
      <c r="D3" s="34"/>
      <c r="E3" s="34"/>
      <c r="F3" s="77"/>
      <c r="G3" s="51"/>
      <c r="H3" s="34"/>
      <c r="I3" s="51"/>
      <c r="J3" s="34"/>
      <c r="K3" s="51"/>
      <c r="L3" s="34"/>
      <c r="M3" s="51"/>
      <c r="N3" s="34"/>
      <c r="O3" s="51"/>
      <c r="P3" s="34"/>
      <c r="Q3" s="51"/>
      <c r="R3" s="34"/>
      <c r="S3" s="69"/>
      <c r="T3" s="77"/>
    </row>
    <row r="4" spans="1:20" ht="15">
      <c r="A4" s="4"/>
      <c r="B4" s="52"/>
      <c r="C4" s="52"/>
      <c r="D4" s="35"/>
      <c r="E4" s="35"/>
      <c r="F4" s="4"/>
      <c r="G4" s="52"/>
      <c r="H4" s="35"/>
      <c r="I4" s="52"/>
      <c r="J4" s="35"/>
      <c r="K4" s="52"/>
      <c r="L4" s="35"/>
      <c r="M4" s="52"/>
      <c r="N4" s="35"/>
      <c r="Q4" s="52"/>
      <c r="R4" s="35"/>
      <c r="S4" s="86"/>
      <c r="T4" s="86"/>
    </row>
    <row r="5" spans="1:20" ht="18.75" customHeight="1">
      <c r="A5" s="4"/>
      <c r="B5" s="52"/>
      <c r="C5" s="52"/>
      <c r="D5" s="35"/>
      <c r="E5" s="35"/>
      <c r="F5" s="4"/>
      <c r="G5" s="52"/>
      <c r="H5" s="35"/>
      <c r="I5" s="52"/>
      <c r="J5" s="35"/>
      <c r="K5" s="52"/>
      <c r="L5" s="35"/>
      <c r="M5" s="52"/>
      <c r="N5" s="35"/>
      <c r="Q5" s="52"/>
      <c r="R5" s="35"/>
      <c r="S5" s="86"/>
      <c r="T5" s="86"/>
    </row>
    <row r="6" spans="1:20" ht="20.25" customHeight="1">
      <c r="A6" s="4"/>
      <c r="B6" s="52"/>
      <c r="C6" s="52"/>
      <c r="D6" s="35"/>
      <c r="E6" s="35"/>
      <c r="F6" s="4"/>
      <c r="G6" s="52"/>
      <c r="H6" s="35"/>
      <c r="I6" s="52"/>
      <c r="J6" s="35"/>
      <c r="K6" s="52"/>
      <c r="L6" s="35"/>
      <c r="M6" s="52"/>
      <c r="N6" s="35"/>
      <c r="Q6" s="52"/>
      <c r="R6" s="35"/>
      <c r="S6" s="86"/>
      <c r="T6" s="86"/>
    </row>
    <row r="7" spans="1:18" ht="15" customHeight="1">
      <c r="A7" s="4"/>
      <c r="B7" s="52"/>
      <c r="C7" s="52"/>
      <c r="D7" s="35"/>
      <c r="E7" s="35"/>
      <c r="F7" s="4"/>
      <c r="G7" s="52"/>
      <c r="H7" s="35"/>
      <c r="I7" s="52"/>
      <c r="J7" s="35"/>
      <c r="K7" s="52"/>
      <c r="L7" s="35"/>
      <c r="M7" s="52"/>
      <c r="N7" s="35"/>
      <c r="Q7" s="52"/>
      <c r="R7" s="35"/>
    </row>
    <row r="8" spans="1:20" ht="18.75">
      <c r="A8" s="4"/>
      <c r="B8" s="52"/>
      <c r="C8" s="52"/>
      <c r="D8" s="35"/>
      <c r="E8" s="35"/>
      <c r="F8" s="4"/>
      <c r="G8" s="52"/>
      <c r="H8" s="35"/>
      <c r="I8" s="52"/>
      <c r="J8" s="35"/>
      <c r="K8" s="52"/>
      <c r="L8" s="35"/>
      <c r="M8" s="52"/>
      <c r="N8" s="35"/>
      <c r="Q8" s="52"/>
      <c r="R8" s="35"/>
      <c r="S8" s="87"/>
      <c r="T8" s="87"/>
    </row>
    <row r="9" spans="1:20" ht="18.75">
      <c r="A9" s="4"/>
      <c r="B9" s="52"/>
      <c r="C9" s="52"/>
      <c r="D9" s="35"/>
      <c r="E9" s="35"/>
      <c r="F9" s="4"/>
      <c r="G9" s="52"/>
      <c r="H9" s="35"/>
      <c r="I9" s="52"/>
      <c r="J9" s="35"/>
      <c r="K9" s="52"/>
      <c r="L9" s="35"/>
      <c r="M9" s="52"/>
      <c r="N9" s="35"/>
      <c r="Q9" s="52"/>
      <c r="R9" s="35"/>
      <c r="S9" s="70"/>
      <c r="T9" s="3"/>
    </row>
    <row r="10" spans="1:20" ht="19.5" thickBot="1">
      <c r="A10" s="4"/>
      <c r="B10" s="52"/>
      <c r="C10" s="52"/>
      <c r="D10" s="35"/>
      <c r="E10" s="35"/>
      <c r="F10" s="4"/>
      <c r="G10" s="52"/>
      <c r="H10" s="35"/>
      <c r="I10" s="52"/>
      <c r="J10" s="35"/>
      <c r="K10" s="52"/>
      <c r="L10" s="35"/>
      <c r="M10" s="52"/>
      <c r="N10" s="35"/>
      <c r="Q10" s="52"/>
      <c r="R10" s="35"/>
      <c r="S10" s="70"/>
      <c r="T10" s="3"/>
    </row>
    <row r="11" spans="1:20" ht="15">
      <c r="A11" s="100" t="s">
        <v>10</v>
      </c>
      <c r="B11" s="120" t="s">
        <v>9</v>
      </c>
      <c r="C11" s="120"/>
      <c r="D11" s="122" t="s">
        <v>39</v>
      </c>
      <c r="E11" s="122"/>
      <c r="F11" s="126" t="s">
        <v>12</v>
      </c>
      <c r="G11" s="110" t="s">
        <v>1</v>
      </c>
      <c r="H11" s="113" t="s">
        <v>40</v>
      </c>
      <c r="I11" s="110" t="s">
        <v>42</v>
      </c>
      <c r="J11" s="113" t="s">
        <v>41</v>
      </c>
      <c r="K11" s="110" t="s">
        <v>44</v>
      </c>
      <c r="L11" s="113" t="s">
        <v>43</v>
      </c>
      <c r="M11" s="110" t="s">
        <v>2</v>
      </c>
      <c r="N11" s="113" t="s">
        <v>45</v>
      </c>
      <c r="O11" s="110" t="s">
        <v>3</v>
      </c>
      <c r="P11" s="113" t="s">
        <v>46</v>
      </c>
      <c r="Q11" s="110" t="s">
        <v>13</v>
      </c>
      <c r="R11" s="113" t="s">
        <v>47</v>
      </c>
      <c r="S11" s="103" t="s">
        <v>4</v>
      </c>
      <c r="T11" s="106" t="s">
        <v>0</v>
      </c>
    </row>
    <row r="12" spans="1:20" ht="15" customHeight="1">
      <c r="A12" s="101"/>
      <c r="B12" s="121"/>
      <c r="C12" s="121"/>
      <c r="D12" s="123"/>
      <c r="E12" s="123"/>
      <c r="F12" s="84"/>
      <c r="G12" s="111"/>
      <c r="H12" s="114"/>
      <c r="I12" s="111"/>
      <c r="J12" s="114"/>
      <c r="K12" s="111"/>
      <c r="L12" s="114"/>
      <c r="M12" s="111"/>
      <c r="N12" s="114"/>
      <c r="O12" s="111"/>
      <c r="P12" s="114"/>
      <c r="Q12" s="111"/>
      <c r="R12" s="114"/>
      <c r="S12" s="104"/>
      <c r="T12" s="107"/>
    </row>
    <row r="13" spans="1:20" ht="135.75" customHeight="1" thickBot="1">
      <c r="A13" s="102"/>
      <c r="B13" s="109" t="s">
        <v>8</v>
      </c>
      <c r="C13" s="109"/>
      <c r="D13" s="109"/>
      <c r="E13" s="109"/>
      <c r="F13" s="127"/>
      <c r="G13" s="112"/>
      <c r="H13" s="115"/>
      <c r="I13" s="112"/>
      <c r="J13" s="115"/>
      <c r="K13" s="112"/>
      <c r="L13" s="115"/>
      <c r="M13" s="112"/>
      <c r="N13" s="115"/>
      <c r="O13" s="112"/>
      <c r="P13" s="115"/>
      <c r="Q13" s="112"/>
      <c r="R13" s="115"/>
      <c r="S13" s="105"/>
      <c r="T13" s="108"/>
    </row>
    <row r="14" spans="1:20" ht="15">
      <c r="A14" s="118">
        <v>1</v>
      </c>
      <c r="B14" s="116">
        <v>2</v>
      </c>
      <c r="C14" s="117"/>
      <c r="D14" s="117"/>
      <c r="E14" s="117"/>
      <c r="F14" s="124">
        <v>3</v>
      </c>
      <c r="G14" s="92">
        <v>4</v>
      </c>
      <c r="H14" s="94">
        <v>5</v>
      </c>
      <c r="I14" s="92">
        <v>6</v>
      </c>
      <c r="J14" s="94">
        <v>7</v>
      </c>
      <c r="K14" s="92">
        <v>8</v>
      </c>
      <c r="L14" s="94">
        <v>9</v>
      </c>
      <c r="M14" s="92">
        <v>10</v>
      </c>
      <c r="N14" s="94">
        <v>11</v>
      </c>
      <c r="O14" s="92">
        <v>12</v>
      </c>
      <c r="P14" s="94">
        <v>13</v>
      </c>
      <c r="Q14" s="92">
        <v>14</v>
      </c>
      <c r="R14" s="94">
        <v>15</v>
      </c>
      <c r="S14" s="96">
        <v>16</v>
      </c>
      <c r="T14" s="98">
        <v>17</v>
      </c>
    </row>
    <row r="15" spans="1:20" ht="15.75" thickBot="1">
      <c r="A15" s="119"/>
      <c r="B15" s="53">
        <v>42172</v>
      </c>
      <c r="C15" s="53">
        <v>42354</v>
      </c>
      <c r="D15" s="36">
        <v>42172</v>
      </c>
      <c r="E15" s="36">
        <v>42354</v>
      </c>
      <c r="F15" s="125"/>
      <c r="G15" s="93"/>
      <c r="H15" s="95"/>
      <c r="I15" s="93"/>
      <c r="J15" s="95"/>
      <c r="K15" s="93"/>
      <c r="L15" s="95"/>
      <c r="M15" s="93"/>
      <c r="N15" s="95"/>
      <c r="O15" s="93"/>
      <c r="P15" s="95"/>
      <c r="Q15" s="93"/>
      <c r="R15" s="95"/>
      <c r="S15" s="97"/>
      <c r="T15" s="99"/>
    </row>
    <row r="16" spans="1:20" ht="30" customHeight="1">
      <c r="A16" s="28" t="s">
        <v>15</v>
      </c>
      <c r="B16" s="55">
        <v>22</v>
      </c>
      <c r="C16" s="55">
        <v>41</v>
      </c>
      <c r="D16" s="37">
        <f aca="true" t="shared" si="0" ref="D16:D34">B16*0.93*3^(1/2)*F16</f>
        <v>223.25788499401315</v>
      </c>
      <c r="E16" s="37">
        <f aca="true" t="shared" si="1" ref="E16:E34">C16*0.93*3^(1/2)*F16</f>
        <v>416.0715129433881</v>
      </c>
      <c r="F16" s="6">
        <v>6.3</v>
      </c>
      <c r="G16" s="54" t="s">
        <v>37</v>
      </c>
      <c r="H16" s="43">
        <f>3.2*0.93</f>
        <v>2.9760000000000004</v>
      </c>
      <c r="I16" s="61">
        <f aca="true" t="shared" si="2" ref="I16:I34">B16*F16*1.732/1000</f>
        <v>0.2400552</v>
      </c>
      <c r="J16" s="43">
        <f>I16*0.93</f>
        <v>0.223251336</v>
      </c>
      <c r="K16" s="61">
        <f aca="true" t="shared" si="3" ref="K16:K34">C16*F16*1.732/1000</f>
        <v>0.44737560000000004</v>
      </c>
      <c r="L16" s="43">
        <f>K16*0.93</f>
        <v>0.41605930800000007</v>
      </c>
      <c r="M16" s="61">
        <f>MAX(I16,K16)</f>
        <v>0.44737560000000004</v>
      </c>
      <c r="N16" s="43">
        <f>MAX(J16,L16)</f>
        <v>0.41605930800000007</v>
      </c>
      <c r="O16" s="61">
        <f>1.05*1.6</f>
        <v>1.6800000000000002</v>
      </c>
      <c r="P16" s="43">
        <f>O16*0.93</f>
        <v>1.5624000000000002</v>
      </c>
      <c r="Q16" s="61">
        <f>O16-M16</f>
        <v>1.2326244000000002</v>
      </c>
      <c r="R16" s="43">
        <f>P16-N16</f>
        <v>1.146340692</v>
      </c>
      <c r="S16" s="71" t="str">
        <f>IF(R16&lt;=0,"ДА","НЕТ")</f>
        <v>НЕТ</v>
      </c>
      <c r="T16" s="29"/>
    </row>
    <row r="17" spans="1:20" ht="30" customHeight="1">
      <c r="A17" s="30" t="s">
        <v>16</v>
      </c>
      <c r="B17" s="55">
        <v>15</v>
      </c>
      <c r="C17" s="55">
        <v>33</v>
      </c>
      <c r="D17" s="38">
        <f t="shared" si="0"/>
        <v>248.86972028553416</v>
      </c>
      <c r="E17" s="38">
        <f t="shared" si="1"/>
        <v>547.5133846281751</v>
      </c>
      <c r="F17" s="1">
        <v>10.3</v>
      </c>
      <c r="G17" s="55" t="s">
        <v>7</v>
      </c>
      <c r="H17" s="44">
        <f>2*0.93</f>
        <v>1.86</v>
      </c>
      <c r="I17" s="62">
        <f t="shared" si="2"/>
        <v>0.267594</v>
      </c>
      <c r="J17" s="44">
        <f>I17*0.93</f>
        <v>0.24886242</v>
      </c>
      <c r="K17" s="62">
        <f t="shared" si="3"/>
        <v>0.5887068000000001</v>
      </c>
      <c r="L17" s="44">
        <f>K17*0.93</f>
        <v>0.5474973240000001</v>
      </c>
      <c r="M17" s="62">
        <f aca="true" t="shared" si="4" ref="M17:N34">MAX(I17,K17)</f>
        <v>0.5887068000000001</v>
      </c>
      <c r="N17" s="44">
        <f t="shared" si="4"/>
        <v>0.5474973240000001</v>
      </c>
      <c r="O17" s="62">
        <f>1.05*1</f>
        <v>1.05</v>
      </c>
      <c r="P17" s="44">
        <f aca="true" t="shared" si="5" ref="P17:P34">O17*0.93</f>
        <v>0.9765000000000001</v>
      </c>
      <c r="Q17" s="62">
        <f aca="true" t="shared" si="6" ref="Q17:R34">O17-M17</f>
        <v>0.46129319999999996</v>
      </c>
      <c r="R17" s="44">
        <f t="shared" si="6"/>
        <v>0.4290026760000001</v>
      </c>
      <c r="S17" s="72" t="str">
        <f aca="true" t="shared" si="7" ref="S17:S34">IF(R17&lt;=0,"ДА","НЕТ")</f>
        <v>НЕТ</v>
      </c>
      <c r="T17" s="31"/>
    </row>
    <row r="18" spans="1:20" ht="30" customHeight="1">
      <c r="A18" s="32" t="s">
        <v>17</v>
      </c>
      <c r="B18" s="55">
        <v>53</v>
      </c>
      <c r="C18" s="55">
        <v>96</v>
      </c>
      <c r="D18" s="38">
        <f t="shared" si="0"/>
        <v>537.8485411219407</v>
      </c>
      <c r="E18" s="38">
        <f t="shared" si="1"/>
        <v>974.216225428421</v>
      </c>
      <c r="F18" s="1">
        <v>6.3</v>
      </c>
      <c r="G18" s="55" t="s">
        <v>7</v>
      </c>
      <c r="H18" s="44">
        <f>2*0.93</f>
        <v>1.86</v>
      </c>
      <c r="I18" s="62">
        <f t="shared" si="2"/>
        <v>0.5783148</v>
      </c>
      <c r="J18" s="44">
        <f>I18*0.93</f>
        <v>0.537832764</v>
      </c>
      <c r="K18" s="62">
        <f t="shared" si="3"/>
        <v>1.0475136</v>
      </c>
      <c r="L18" s="44">
        <f>K18*0.93</f>
        <v>0.9741876480000001</v>
      </c>
      <c r="M18" s="62">
        <f t="shared" si="4"/>
        <v>1.0475136</v>
      </c>
      <c r="N18" s="44">
        <f t="shared" si="4"/>
        <v>0.9741876480000001</v>
      </c>
      <c r="O18" s="62">
        <f>1.05*1</f>
        <v>1.05</v>
      </c>
      <c r="P18" s="44">
        <f t="shared" si="5"/>
        <v>0.9765000000000001</v>
      </c>
      <c r="Q18" s="62">
        <f>O18-M18</f>
        <v>0.0024863999999999997</v>
      </c>
      <c r="R18" s="44">
        <f t="shared" si="6"/>
        <v>0.0023123520000000175</v>
      </c>
      <c r="S18" s="72" t="str">
        <f t="shared" si="7"/>
        <v>НЕТ</v>
      </c>
      <c r="T18" s="31"/>
    </row>
    <row r="19" spans="1:20" ht="30" customHeight="1">
      <c r="A19" s="9" t="s">
        <v>38</v>
      </c>
      <c r="B19" s="55">
        <v>28</v>
      </c>
      <c r="C19" s="55">
        <v>33</v>
      </c>
      <c r="D19" s="38">
        <f t="shared" si="0"/>
        <v>275.12587847747074</v>
      </c>
      <c r="E19" s="38">
        <f t="shared" si="1"/>
        <v>324.25549963416194</v>
      </c>
      <c r="F19" s="2">
        <v>6.1</v>
      </c>
      <c r="G19" s="55">
        <v>1</v>
      </c>
      <c r="H19" s="44">
        <f>G19*0.93</f>
        <v>0.93</v>
      </c>
      <c r="I19" s="62">
        <f t="shared" si="2"/>
        <v>0.29582559999999997</v>
      </c>
      <c r="J19" s="44">
        <f>I19*0.93</f>
        <v>0.27511780799999996</v>
      </c>
      <c r="K19" s="62">
        <f t="shared" si="3"/>
        <v>0.34865159999999995</v>
      </c>
      <c r="L19" s="44">
        <f>K19*0.93</f>
        <v>0.324245988</v>
      </c>
      <c r="M19" s="62">
        <f t="shared" si="4"/>
        <v>0.34865159999999995</v>
      </c>
      <c r="N19" s="44">
        <f t="shared" si="4"/>
        <v>0.324245988</v>
      </c>
      <c r="O19" s="62">
        <f>1.05*1</f>
        <v>1.05</v>
      </c>
      <c r="P19" s="44">
        <f t="shared" si="5"/>
        <v>0.9765000000000001</v>
      </c>
      <c r="Q19" s="62">
        <f t="shared" si="6"/>
        <v>0.7013484000000001</v>
      </c>
      <c r="R19" s="44">
        <f t="shared" si="6"/>
        <v>0.6522540120000002</v>
      </c>
      <c r="S19" s="72" t="str">
        <f t="shared" si="7"/>
        <v>НЕТ</v>
      </c>
      <c r="T19" s="10"/>
    </row>
    <row r="20" spans="1:20" ht="30" customHeight="1">
      <c r="A20" s="9" t="s">
        <v>18</v>
      </c>
      <c r="B20" s="55">
        <v>12</v>
      </c>
      <c r="C20" s="55">
        <v>18</v>
      </c>
      <c r="D20" s="38">
        <f t="shared" si="0"/>
        <v>199.09577622842733</v>
      </c>
      <c r="E20" s="38">
        <f t="shared" si="1"/>
        <v>298.643664342641</v>
      </c>
      <c r="F20" s="2">
        <v>10.3</v>
      </c>
      <c r="G20" s="55">
        <v>1</v>
      </c>
      <c r="H20" s="44">
        <f>G20*0.93</f>
        <v>0.93</v>
      </c>
      <c r="I20" s="62">
        <f t="shared" si="2"/>
        <v>0.21407520000000002</v>
      </c>
      <c r="J20" s="44">
        <f aca="true" t="shared" si="8" ref="J20:J34">I20*0.93</f>
        <v>0.19908993600000002</v>
      </c>
      <c r="K20" s="62">
        <f t="shared" si="3"/>
        <v>0.3211128</v>
      </c>
      <c r="L20" s="44">
        <f aca="true" t="shared" si="9" ref="L20:L34">K20*0.93</f>
        <v>0.298634904</v>
      </c>
      <c r="M20" s="62">
        <f t="shared" si="4"/>
        <v>0.3211128</v>
      </c>
      <c r="N20" s="44">
        <f t="shared" si="4"/>
        <v>0.298634904</v>
      </c>
      <c r="O20" s="62">
        <f>1.05*1</f>
        <v>1.05</v>
      </c>
      <c r="P20" s="44">
        <f t="shared" si="5"/>
        <v>0.9765000000000001</v>
      </c>
      <c r="Q20" s="62">
        <f t="shared" si="6"/>
        <v>0.7288872000000001</v>
      </c>
      <c r="R20" s="44">
        <f t="shared" si="6"/>
        <v>0.6778650960000001</v>
      </c>
      <c r="S20" s="72" t="str">
        <f t="shared" si="7"/>
        <v>НЕТ</v>
      </c>
      <c r="T20" s="18"/>
    </row>
    <row r="21" spans="1:20" ht="30" customHeight="1">
      <c r="A21" s="9" t="s">
        <v>19</v>
      </c>
      <c r="B21" s="55">
        <v>191</v>
      </c>
      <c r="C21" s="55">
        <v>127</v>
      </c>
      <c r="D21" s="38">
        <f t="shared" si="0"/>
        <v>1938.2843651752958</v>
      </c>
      <c r="E21" s="38">
        <f t="shared" si="1"/>
        <v>1288.8068815563486</v>
      </c>
      <c r="F21" s="2">
        <v>6.3</v>
      </c>
      <c r="G21" s="55" t="s">
        <v>37</v>
      </c>
      <c r="H21" s="44">
        <f>3.2*0.93</f>
        <v>2.9760000000000004</v>
      </c>
      <c r="I21" s="62">
        <f t="shared" si="2"/>
        <v>2.0841156</v>
      </c>
      <c r="J21" s="44">
        <f t="shared" si="8"/>
        <v>1.9382275080000002</v>
      </c>
      <c r="K21" s="62">
        <f t="shared" si="3"/>
        <v>1.3857732</v>
      </c>
      <c r="L21" s="44">
        <f t="shared" si="9"/>
        <v>1.2887690760000001</v>
      </c>
      <c r="M21" s="62">
        <f t="shared" si="4"/>
        <v>2.0841156</v>
      </c>
      <c r="N21" s="44">
        <f t="shared" si="4"/>
        <v>1.9382275080000002</v>
      </c>
      <c r="O21" s="62">
        <f>1.05*1.6</f>
        <v>1.6800000000000002</v>
      </c>
      <c r="P21" s="44">
        <f t="shared" si="5"/>
        <v>1.5624000000000002</v>
      </c>
      <c r="Q21" s="62">
        <f t="shared" si="6"/>
        <v>-0.4041155999999999</v>
      </c>
      <c r="R21" s="44">
        <f t="shared" si="6"/>
        <v>-0.375827508</v>
      </c>
      <c r="S21" s="72" t="str">
        <f t="shared" si="7"/>
        <v>ДА</v>
      </c>
      <c r="T21" s="18"/>
    </row>
    <row r="22" spans="1:20" ht="30" customHeight="1">
      <c r="A22" s="9" t="s">
        <v>20</v>
      </c>
      <c r="B22" s="55">
        <v>18</v>
      </c>
      <c r="C22" s="55">
        <v>30</v>
      </c>
      <c r="D22" s="38">
        <f t="shared" si="0"/>
        <v>182.66554226782895</v>
      </c>
      <c r="E22" s="38">
        <f t="shared" si="1"/>
        <v>304.4425704463816</v>
      </c>
      <c r="F22" s="2">
        <v>6.3</v>
      </c>
      <c r="G22" s="55" t="s">
        <v>7</v>
      </c>
      <c r="H22" s="44">
        <f>2*0.93</f>
        <v>1.86</v>
      </c>
      <c r="I22" s="62">
        <f t="shared" si="2"/>
        <v>0.1964088</v>
      </c>
      <c r="J22" s="44">
        <f t="shared" si="8"/>
        <v>0.182660184</v>
      </c>
      <c r="K22" s="62">
        <f t="shared" si="3"/>
        <v>0.32734800000000003</v>
      </c>
      <c r="L22" s="44">
        <f t="shared" si="9"/>
        <v>0.30443364000000006</v>
      </c>
      <c r="M22" s="62">
        <f t="shared" si="4"/>
        <v>0.32734800000000003</v>
      </c>
      <c r="N22" s="44">
        <f t="shared" si="4"/>
        <v>0.30443364000000006</v>
      </c>
      <c r="O22" s="62">
        <f>1.05*1</f>
        <v>1.05</v>
      </c>
      <c r="P22" s="44">
        <f t="shared" si="5"/>
        <v>0.9765000000000001</v>
      </c>
      <c r="Q22" s="62">
        <f t="shared" si="6"/>
        <v>0.7226520000000001</v>
      </c>
      <c r="R22" s="44">
        <f t="shared" si="6"/>
        <v>0.6720663600000001</v>
      </c>
      <c r="S22" s="72" t="str">
        <f t="shared" si="7"/>
        <v>НЕТ</v>
      </c>
      <c r="T22" s="18"/>
    </row>
    <row r="23" spans="1:20" ht="30" customHeight="1">
      <c r="A23" s="9" t="s">
        <v>21</v>
      </c>
      <c r="B23" s="56">
        <v>2</v>
      </c>
      <c r="C23" s="55">
        <v>53</v>
      </c>
      <c r="D23" s="38">
        <f t="shared" si="0"/>
        <v>33.18262937140455</v>
      </c>
      <c r="E23" s="38">
        <f t="shared" si="1"/>
        <v>879.3396783422206</v>
      </c>
      <c r="F23" s="2">
        <v>10.3</v>
      </c>
      <c r="G23" s="55" t="s">
        <v>6</v>
      </c>
      <c r="H23" s="44">
        <f>5*0.93</f>
        <v>4.65</v>
      </c>
      <c r="I23" s="62">
        <f t="shared" si="2"/>
        <v>0.0356792</v>
      </c>
      <c r="J23" s="44">
        <f t="shared" si="8"/>
        <v>0.033181656000000004</v>
      </c>
      <c r="K23" s="62">
        <f t="shared" si="3"/>
        <v>0.9454988000000002</v>
      </c>
      <c r="L23" s="44">
        <f t="shared" si="9"/>
        <v>0.8793138840000002</v>
      </c>
      <c r="M23" s="62">
        <f t="shared" si="4"/>
        <v>0.9454988000000002</v>
      </c>
      <c r="N23" s="44">
        <f t="shared" si="4"/>
        <v>0.8793138840000002</v>
      </c>
      <c r="O23" s="62">
        <f>1.05*2.5</f>
        <v>2.625</v>
      </c>
      <c r="P23" s="44">
        <f t="shared" si="5"/>
        <v>2.44125</v>
      </c>
      <c r="Q23" s="62">
        <f t="shared" si="6"/>
        <v>1.6795011999999998</v>
      </c>
      <c r="R23" s="44">
        <f t="shared" si="6"/>
        <v>1.561936116</v>
      </c>
      <c r="S23" s="72" t="str">
        <f t="shared" si="7"/>
        <v>НЕТ</v>
      </c>
      <c r="T23" s="19"/>
    </row>
    <row r="24" spans="1:20" ht="30" customHeight="1">
      <c r="A24" s="9" t="s">
        <v>22</v>
      </c>
      <c r="B24" s="55">
        <v>174</v>
      </c>
      <c r="C24" s="55">
        <v>21</v>
      </c>
      <c r="D24" s="38">
        <f t="shared" si="0"/>
        <v>1765.766908589013</v>
      </c>
      <c r="E24" s="38">
        <f t="shared" si="1"/>
        <v>213.1097993124671</v>
      </c>
      <c r="F24" s="2">
        <v>6.3</v>
      </c>
      <c r="G24" s="55" t="s">
        <v>36</v>
      </c>
      <c r="H24" s="44">
        <f>3.5*0.93</f>
        <v>3.2550000000000003</v>
      </c>
      <c r="I24" s="62">
        <f t="shared" si="2"/>
        <v>1.8986184000000002</v>
      </c>
      <c r="J24" s="44">
        <f t="shared" si="8"/>
        <v>1.7657151120000003</v>
      </c>
      <c r="K24" s="62">
        <f t="shared" si="3"/>
        <v>0.22914359999999998</v>
      </c>
      <c r="L24" s="44">
        <f t="shared" si="9"/>
        <v>0.21310354799999998</v>
      </c>
      <c r="M24" s="62">
        <f t="shared" si="4"/>
        <v>1.8986184000000002</v>
      </c>
      <c r="N24" s="44">
        <f t="shared" si="4"/>
        <v>1.7657151120000003</v>
      </c>
      <c r="O24" s="62">
        <f>1.05*1</f>
        <v>1.05</v>
      </c>
      <c r="P24" s="44">
        <f t="shared" si="5"/>
        <v>0.9765000000000001</v>
      </c>
      <c r="Q24" s="62">
        <f t="shared" si="6"/>
        <v>-0.8486184000000001</v>
      </c>
      <c r="R24" s="44">
        <f t="shared" si="6"/>
        <v>-0.7892151120000002</v>
      </c>
      <c r="S24" s="72" t="str">
        <f t="shared" si="7"/>
        <v>ДА</v>
      </c>
      <c r="T24" s="10"/>
    </row>
    <row r="25" spans="1:20" ht="30" customHeight="1">
      <c r="A25" s="9" t="s">
        <v>23</v>
      </c>
      <c r="B25" s="55">
        <v>6.6</v>
      </c>
      <c r="C25" s="55">
        <v>10</v>
      </c>
      <c r="D25" s="38">
        <f t="shared" si="0"/>
        <v>106.84484496142058</v>
      </c>
      <c r="E25" s="38">
        <f t="shared" si="1"/>
        <v>161.88612872942514</v>
      </c>
      <c r="F25" s="2">
        <v>10.05</v>
      </c>
      <c r="G25" s="55" t="s">
        <v>35</v>
      </c>
      <c r="H25" s="44">
        <f>5*0.93</f>
        <v>4.65</v>
      </c>
      <c r="I25" s="62">
        <f t="shared" si="2"/>
        <v>0.11488356000000001</v>
      </c>
      <c r="J25" s="44">
        <f t="shared" si="8"/>
        <v>0.10684171080000002</v>
      </c>
      <c r="K25" s="62">
        <f t="shared" si="3"/>
        <v>0.174066</v>
      </c>
      <c r="L25" s="44">
        <f t="shared" si="9"/>
        <v>0.16188138000000002</v>
      </c>
      <c r="M25" s="62">
        <f t="shared" si="4"/>
        <v>0.174066</v>
      </c>
      <c r="N25" s="44">
        <f t="shared" si="4"/>
        <v>0.16188138000000002</v>
      </c>
      <c r="O25" s="62">
        <f>1.05*1</f>
        <v>1.05</v>
      </c>
      <c r="P25" s="44">
        <f t="shared" si="5"/>
        <v>0.9765000000000001</v>
      </c>
      <c r="Q25" s="62">
        <f t="shared" si="6"/>
        <v>0.875934</v>
      </c>
      <c r="R25" s="44">
        <f t="shared" si="6"/>
        <v>0.8146186200000001</v>
      </c>
      <c r="S25" s="72" t="str">
        <f t="shared" si="7"/>
        <v>НЕТ</v>
      </c>
      <c r="T25" s="10"/>
    </row>
    <row r="26" spans="1:20" ht="30" customHeight="1">
      <c r="A26" s="9" t="s">
        <v>24</v>
      </c>
      <c r="B26" s="55">
        <v>119</v>
      </c>
      <c r="C26" s="55">
        <v>143</v>
      </c>
      <c r="D26" s="38">
        <f t="shared" si="0"/>
        <v>1207.62219610398</v>
      </c>
      <c r="E26" s="38">
        <f t="shared" si="1"/>
        <v>1451.1762524610856</v>
      </c>
      <c r="F26" s="2">
        <v>6.3</v>
      </c>
      <c r="G26" s="55" t="s">
        <v>5</v>
      </c>
      <c r="H26" s="44">
        <f>12.6*0.93</f>
        <v>11.718</v>
      </c>
      <c r="I26" s="62">
        <f t="shared" si="2"/>
        <v>1.2984803999999999</v>
      </c>
      <c r="J26" s="44">
        <f t="shared" si="8"/>
        <v>1.207586772</v>
      </c>
      <c r="K26" s="62">
        <f t="shared" si="3"/>
        <v>1.5603588</v>
      </c>
      <c r="L26" s="44">
        <f t="shared" si="9"/>
        <v>1.451133684</v>
      </c>
      <c r="M26" s="62">
        <f t="shared" si="4"/>
        <v>1.5603588</v>
      </c>
      <c r="N26" s="44">
        <f t="shared" si="4"/>
        <v>1.451133684</v>
      </c>
      <c r="O26" s="62">
        <f>1.05*6.3</f>
        <v>6.615</v>
      </c>
      <c r="P26" s="44">
        <f t="shared" si="5"/>
        <v>6.15195</v>
      </c>
      <c r="Q26" s="62">
        <f t="shared" si="6"/>
        <v>5.054641200000001</v>
      </c>
      <c r="R26" s="44">
        <f t="shared" si="6"/>
        <v>4.700816316</v>
      </c>
      <c r="S26" s="72" t="str">
        <f t="shared" si="7"/>
        <v>НЕТ</v>
      </c>
      <c r="T26" s="10"/>
    </row>
    <row r="27" spans="1:20" ht="30" customHeight="1">
      <c r="A27" s="9" t="s">
        <v>25</v>
      </c>
      <c r="B27" s="55">
        <v>91</v>
      </c>
      <c r="C27" s="55">
        <v>80</v>
      </c>
      <c r="D27" s="38">
        <f t="shared" si="0"/>
        <v>1480.4929444299962</v>
      </c>
      <c r="E27" s="38">
        <f t="shared" si="1"/>
        <v>1301.5322588395572</v>
      </c>
      <c r="F27" s="2">
        <v>10.1</v>
      </c>
      <c r="G27" s="55" t="s">
        <v>34</v>
      </c>
      <c r="H27" s="44">
        <f>2.6*0.93</f>
        <v>2.418</v>
      </c>
      <c r="I27" s="62">
        <f t="shared" si="2"/>
        <v>1.5918812</v>
      </c>
      <c r="J27" s="44">
        <f t="shared" si="8"/>
        <v>1.480449516</v>
      </c>
      <c r="K27" s="62">
        <f t="shared" si="3"/>
        <v>1.3994559999999998</v>
      </c>
      <c r="L27" s="44">
        <f t="shared" si="9"/>
        <v>1.3014940799999999</v>
      </c>
      <c r="M27" s="62">
        <f t="shared" si="4"/>
        <v>1.5918812</v>
      </c>
      <c r="N27" s="44">
        <f t="shared" si="4"/>
        <v>1.480449516</v>
      </c>
      <c r="O27" s="62">
        <f>1.05*1</f>
        <v>1.05</v>
      </c>
      <c r="P27" s="44">
        <f t="shared" si="5"/>
        <v>0.9765000000000001</v>
      </c>
      <c r="Q27" s="62">
        <f t="shared" si="6"/>
        <v>-0.5418812</v>
      </c>
      <c r="R27" s="44">
        <f t="shared" si="6"/>
        <v>-0.5039495159999998</v>
      </c>
      <c r="S27" s="72" t="str">
        <f t="shared" si="7"/>
        <v>ДА</v>
      </c>
      <c r="T27" s="10"/>
    </row>
    <row r="28" spans="1:20" ht="30" customHeight="1" thickBot="1">
      <c r="A28" s="11" t="s">
        <v>26</v>
      </c>
      <c r="B28" s="60">
        <v>53</v>
      </c>
      <c r="C28" s="60">
        <v>24.8</v>
      </c>
      <c r="D28" s="39">
        <f t="shared" si="0"/>
        <v>879.3396783422206</v>
      </c>
      <c r="E28" s="39">
        <f t="shared" si="1"/>
        <v>411.4646042054165</v>
      </c>
      <c r="F28" s="12">
        <v>10.3</v>
      </c>
      <c r="G28" s="57" t="s">
        <v>7</v>
      </c>
      <c r="H28" s="45">
        <f>2*0.93</f>
        <v>1.86</v>
      </c>
      <c r="I28" s="63">
        <f t="shared" si="2"/>
        <v>0.9454988000000002</v>
      </c>
      <c r="J28" s="45">
        <f t="shared" si="8"/>
        <v>0.8793138840000002</v>
      </c>
      <c r="K28" s="63">
        <f t="shared" si="3"/>
        <v>0.44242208000000005</v>
      </c>
      <c r="L28" s="45">
        <f t="shared" si="9"/>
        <v>0.41145253440000007</v>
      </c>
      <c r="M28" s="63">
        <f t="shared" si="4"/>
        <v>0.9454988000000002</v>
      </c>
      <c r="N28" s="45">
        <f t="shared" si="4"/>
        <v>0.8793138840000002</v>
      </c>
      <c r="O28" s="63">
        <f>1.05*1</f>
        <v>1.05</v>
      </c>
      <c r="P28" s="45">
        <f t="shared" si="5"/>
        <v>0.9765000000000001</v>
      </c>
      <c r="Q28" s="63">
        <f t="shared" si="6"/>
        <v>0.10450119999999985</v>
      </c>
      <c r="R28" s="45">
        <f t="shared" si="6"/>
        <v>0.09718611599999993</v>
      </c>
      <c r="S28" s="73" t="str">
        <f t="shared" si="7"/>
        <v>НЕТ</v>
      </c>
      <c r="T28" s="14"/>
    </row>
    <row r="29" spans="1:20" ht="30" customHeight="1" thickBot="1">
      <c r="A29" s="23" t="s">
        <v>27</v>
      </c>
      <c r="B29" s="58">
        <v>35</v>
      </c>
      <c r="C29" s="58">
        <v>41</v>
      </c>
      <c r="D29" s="40">
        <f t="shared" si="0"/>
        <v>355.1829988541119</v>
      </c>
      <c r="E29" s="40">
        <f t="shared" si="1"/>
        <v>416.0715129433881</v>
      </c>
      <c r="F29" s="27">
        <v>6.3</v>
      </c>
      <c r="G29" s="58">
        <v>1</v>
      </c>
      <c r="H29" s="46">
        <f>G29*0.93</f>
        <v>0.93</v>
      </c>
      <c r="I29" s="64">
        <f t="shared" si="2"/>
        <v>0.381906</v>
      </c>
      <c r="J29" s="46">
        <f t="shared" si="8"/>
        <v>0.35517258</v>
      </c>
      <c r="K29" s="64">
        <f t="shared" si="3"/>
        <v>0.44737560000000004</v>
      </c>
      <c r="L29" s="46">
        <f t="shared" si="9"/>
        <v>0.41605930800000007</v>
      </c>
      <c r="M29" s="64">
        <f t="shared" si="4"/>
        <v>0.44737560000000004</v>
      </c>
      <c r="N29" s="46">
        <f t="shared" si="4"/>
        <v>0.41605930800000007</v>
      </c>
      <c r="O29" s="64">
        <f>1.05*1</f>
        <v>1.05</v>
      </c>
      <c r="P29" s="46">
        <f t="shared" si="5"/>
        <v>0.9765000000000001</v>
      </c>
      <c r="Q29" s="64">
        <f t="shared" si="6"/>
        <v>0.6026244000000001</v>
      </c>
      <c r="R29" s="46">
        <f t="shared" si="6"/>
        <v>0.560440692</v>
      </c>
      <c r="S29" s="74" t="str">
        <f t="shared" si="7"/>
        <v>НЕТ</v>
      </c>
      <c r="T29" s="25"/>
    </row>
    <row r="30" spans="1:20" ht="30" customHeight="1">
      <c r="A30" s="16" t="s">
        <v>28</v>
      </c>
      <c r="B30" s="59">
        <v>36</v>
      </c>
      <c r="C30" s="59">
        <v>108</v>
      </c>
      <c r="D30" s="41">
        <f t="shared" si="0"/>
        <v>585.6895164778008</v>
      </c>
      <c r="E30" s="41">
        <f t="shared" si="1"/>
        <v>1757.068549433402</v>
      </c>
      <c r="F30" s="17">
        <v>10.1</v>
      </c>
      <c r="G30" s="59" t="s">
        <v>34</v>
      </c>
      <c r="H30" s="47">
        <f>2.6*0.93</f>
        <v>2.418</v>
      </c>
      <c r="I30" s="65">
        <f t="shared" si="2"/>
        <v>0.6297552</v>
      </c>
      <c r="J30" s="47">
        <f t="shared" si="8"/>
        <v>0.585672336</v>
      </c>
      <c r="K30" s="65">
        <f t="shared" si="3"/>
        <v>1.8892655999999999</v>
      </c>
      <c r="L30" s="47">
        <f t="shared" si="9"/>
        <v>1.757017008</v>
      </c>
      <c r="M30" s="65">
        <f t="shared" si="4"/>
        <v>1.8892655999999999</v>
      </c>
      <c r="N30" s="47">
        <f t="shared" si="4"/>
        <v>1.757017008</v>
      </c>
      <c r="O30" s="65">
        <f>1.05*1</f>
        <v>1.05</v>
      </c>
      <c r="P30" s="47">
        <f t="shared" si="5"/>
        <v>0.9765000000000001</v>
      </c>
      <c r="Q30" s="65">
        <f t="shared" si="6"/>
        <v>-0.8392655999999998</v>
      </c>
      <c r="R30" s="47">
        <f t="shared" si="6"/>
        <v>-0.7805170079999999</v>
      </c>
      <c r="S30" s="75" t="str">
        <f t="shared" si="7"/>
        <v>ДА</v>
      </c>
      <c r="T30" s="26"/>
    </row>
    <row r="31" spans="1:20" ht="30" customHeight="1" thickBot="1">
      <c r="A31" s="20" t="s">
        <v>29</v>
      </c>
      <c r="B31" s="55">
        <v>41.5</v>
      </c>
      <c r="C31" s="55">
        <v>60</v>
      </c>
      <c r="D31" s="42">
        <f t="shared" si="0"/>
        <v>421.14555578416116</v>
      </c>
      <c r="E31" s="42">
        <f t="shared" si="1"/>
        <v>608.8851408927632</v>
      </c>
      <c r="F31" s="21">
        <v>6.3</v>
      </c>
      <c r="G31" s="60" t="s">
        <v>33</v>
      </c>
      <c r="H31" s="48">
        <f>2.23*0.93</f>
        <v>2.0739</v>
      </c>
      <c r="I31" s="66">
        <f t="shared" si="2"/>
        <v>0.4528314</v>
      </c>
      <c r="J31" s="48">
        <f t="shared" si="8"/>
        <v>0.42113320200000004</v>
      </c>
      <c r="K31" s="66">
        <f t="shared" si="3"/>
        <v>0.6546960000000001</v>
      </c>
      <c r="L31" s="48">
        <f t="shared" si="9"/>
        <v>0.6088672800000001</v>
      </c>
      <c r="M31" s="66">
        <f t="shared" si="4"/>
        <v>0.6546960000000001</v>
      </c>
      <c r="N31" s="48">
        <f t="shared" si="4"/>
        <v>0.6088672800000001</v>
      </c>
      <c r="O31" s="66">
        <f>1.05*0.63</f>
        <v>0.6615000000000001</v>
      </c>
      <c r="P31" s="48">
        <f t="shared" si="5"/>
        <v>0.6151950000000002</v>
      </c>
      <c r="Q31" s="66">
        <f t="shared" si="6"/>
        <v>0.006804000000000032</v>
      </c>
      <c r="R31" s="48">
        <f t="shared" si="6"/>
        <v>0.006327720000000037</v>
      </c>
      <c r="S31" s="76" t="str">
        <f t="shared" si="7"/>
        <v>НЕТ</v>
      </c>
      <c r="T31" s="22"/>
    </row>
    <row r="32" spans="1:20" ht="30" customHeight="1">
      <c r="A32" s="5" t="s">
        <v>30</v>
      </c>
      <c r="B32" s="54">
        <v>27</v>
      </c>
      <c r="C32" s="54">
        <v>39</v>
      </c>
      <c r="D32" s="37">
        <f t="shared" si="0"/>
        <v>269.649133823938</v>
      </c>
      <c r="E32" s="37">
        <f t="shared" si="1"/>
        <v>389.49319330124376</v>
      </c>
      <c r="F32" s="7">
        <v>6.2</v>
      </c>
      <c r="G32" s="54">
        <v>1</v>
      </c>
      <c r="H32" s="43">
        <f>G32*0.93</f>
        <v>0.93</v>
      </c>
      <c r="I32" s="61">
        <f t="shared" si="2"/>
        <v>0.2899368</v>
      </c>
      <c r="J32" s="43">
        <f t="shared" si="8"/>
        <v>0.269641224</v>
      </c>
      <c r="K32" s="61">
        <f t="shared" si="3"/>
        <v>0.4187976</v>
      </c>
      <c r="L32" s="43">
        <f t="shared" si="9"/>
        <v>0.389481768</v>
      </c>
      <c r="M32" s="61">
        <f t="shared" si="4"/>
        <v>0.4187976</v>
      </c>
      <c r="N32" s="43">
        <f t="shared" si="4"/>
        <v>0.389481768</v>
      </c>
      <c r="O32" s="61">
        <f>1.05*1</f>
        <v>1.05</v>
      </c>
      <c r="P32" s="43">
        <f t="shared" si="5"/>
        <v>0.9765000000000001</v>
      </c>
      <c r="Q32" s="61">
        <f t="shared" si="6"/>
        <v>0.6312024</v>
      </c>
      <c r="R32" s="43">
        <f t="shared" si="6"/>
        <v>0.5870182320000001</v>
      </c>
      <c r="S32" s="71" t="str">
        <f t="shared" si="7"/>
        <v>НЕТ</v>
      </c>
      <c r="T32" s="8"/>
    </row>
    <row r="33" spans="1:20" ht="30" customHeight="1" thickBot="1">
      <c r="A33" s="11" t="s">
        <v>31</v>
      </c>
      <c r="B33" s="57">
        <v>20</v>
      </c>
      <c r="C33" s="57">
        <v>32</v>
      </c>
      <c r="D33" s="39">
        <f t="shared" si="0"/>
        <v>199.74009912884296</v>
      </c>
      <c r="E33" s="39">
        <f t="shared" si="1"/>
        <v>319.5841586061487</v>
      </c>
      <c r="F33" s="13">
        <v>6.2</v>
      </c>
      <c r="G33" s="57">
        <v>1</v>
      </c>
      <c r="H33" s="45">
        <f>G33*0.93</f>
        <v>0.93</v>
      </c>
      <c r="I33" s="63">
        <f t="shared" si="2"/>
        <v>0.21476800000000001</v>
      </c>
      <c r="J33" s="45">
        <f t="shared" si="8"/>
        <v>0.19973424000000004</v>
      </c>
      <c r="K33" s="63">
        <f t="shared" si="3"/>
        <v>0.3436288</v>
      </c>
      <c r="L33" s="45">
        <f t="shared" si="9"/>
        <v>0.319574784</v>
      </c>
      <c r="M33" s="63">
        <f t="shared" si="4"/>
        <v>0.3436288</v>
      </c>
      <c r="N33" s="45">
        <f t="shared" si="4"/>
        <v>0.319574784</v>
      </c>
      <c r="O33" s="63">
        <f>1.05*1</f>
        <v>1.05</v>
      </c>
      <c r="P33" s="45">
        <f t="shared" si="5"/>
        <v>0.9765000000000001</v>
      </c>
      <c r="Q33" s="63">
        <f t="shared" si="6"/>
        <v>0.7063712</v>
      </c>
      <c r="R33" s="45">
        <f t="shared" si="6"/>
        <v>0.6569252160000001</v>
      </c>
      <c r="S33" s="73" t="str">
        <f t="shared" si="7"/>
        <v>НЕТ</v>
      </c>
      <c r="T33" s="14"/>
    </row>
    <row r="34" spans="1:20" ht="30" customHeight="1" thickBot="1">
      <c r="A34" s="23" t="s">
        <v>32</v>
      </c>
      <c r="B34" s="58">
        <v>38</v>
      </c>
      <c r="C34" s="58">
        <v>57</v>
      </c>
      <c r="D34" s="40">
        <f t="shared" si="0"/>
        <v>391.74832345269846</v>
      </c>
      <c r="E34" s="40">
        <f t="shared" si="1"/>
        <v>587.6224851790477</v>
      </c>
      <c r="F34" s="24">
        <v>6.4</v>
      </c>
      <c r="G34" s="58" t="s">
        <v>37</v>
      </c>
      <c r="H34" s="46">
        <f>3.2*0.93</f>
        <v>2.9760000000000004</v>
      </c>
      <c r="I34" s="64">
        <f t="shared" si="2"/>
        <v>0.42122240000000005</v>
      </c>
      <c r="J34" s="46">
        <f t="shared" si="8"/>
        <v>0.3917368320000001</v>
      </c>
      <c r="K34" s="64">
        <f t="shared" si="3"/>
        <v>0.6318336</v>
      </c>
      <c r="L34" s="46">
        <f t="shared" si="9"/>
        <v>0.587605248</v>
      </c>
      <c r="M34" s="64">
        <f t="shared" si="4"/>
        <v>0.6318336</v>
      </c>
      <c r="N34" s="46">
        <f t="shared" si="4"/>
        <v>0.587605248</v>
      </c>
      <c r="O34" s="64">
        <f>1.05*1.6</f>
        <v>1.6800000000000002</v>
      </c>
      <c r="P34" s="46">
        <f t="shared" si="5"/>
        <v>1.5624000000000002</v>
      </c>
      <c r="Q34" s="64">
        <f t="shared" si="6"/>
        <v>1.0481664000000002</v>
      </c>
      <c r="R34" s="46">
        <f t="shared" si="6"/>
        <v>0.9747947520000002</v>
      </c>
      <c r="S34" s="74" t="str">
        <f t="shared" si="7"/>
        <v>НЕТ</v>
      </c>
      <c r="T34" s="25"/>
    </row>
    <row r="35" ht="15.75" thickBot="1"/>
    <row r="36" spans="18:19" ht="60.75" thickBot="1">
      <c r="R36" s="82" t="s">
        <v>50</v>
      </c>
      <c r="S36" s="83" t="s">
        <v>51</v>
      </c>
    </row>
    <row r="37" spans="16:19" ht="15">
      <c r="P37" s="88" t="s">
        <v>49</v>
      </c>
      <c r="Q37" s="89"/>
      <c r="R37" s="80">
        <f>_xlfn.SUMIFS(R16:R34,S16:S34,"НЕТ")</f>
        <v>13.539904967999998</v>
      </c>
      <c r="S37" s="81">
        <f>COUNTIF(S16:S34,"НЕТ")</f>
        <v>15</v>
      </c>
    </row>
    <row r="38" spans="16:19" ht="15.75" thickBot="1">
      <c r="P38" s="90" t="s">
        <v>48</v>
      </c>
      <c r="Q38" s="91"/>
      <c r="R38" s="79">
        <f>_xlfn.SUMIFS(R16:R34,S16:S34,"ДА")</f>
        <v>-2.449509144</v>
      </c>
      <c r="S38" s="78">
        <f>COUNTIF(S16:S34,"ДА")</f>
        <v>4</v>
      </c>
    </row>
  </sheetData>
  <sheetProtection/>
  <mergeCells count="41">
    <mergeCell ref="P38:Q38"/>
    <mergeCell ref="P14:P15"/>
    <mergeCell ref="Q14:Q15"/>
    <mergeCell ref="R14:R15"/>
    <mergeCell ref="S14:S15"/>
    <mergeCell ref="T14:T15"/>
    <mergeCell ref="P37:Q37"/>
    <mergeCell ref="J14:J15"/>
    <mergeCell ref="K14:K15"/>
    <mergeCell ref="L14:L15"/>
    <mergeCell ref="M14:M15"/>
    <mergeCell ref="N14:N15"/>
    <mergeCell ref="O14:O15"/>
    <mergeCell ref="A14:A15"/>
    <mergeCell ref="B14:E14"/>
    <mergeCell ref="F14:F15"/>
    <mergeCell ref="G14:G15"/>
    <mergeCell ref="H14:H15"/>
    <mergeCell ref="I14:I15"/>
    <mergeCell ref="P11:P13"/>
    <mergeCell ref="Q11:Q13"/>
    <mergeCell ref="R11:R13"/>
    <mergeCell ref="S11:S13"/>
    <mergeCell ref="T11:T13"/>
    <mergeCell ref="B13:E13"/>
    <mergeCell ref="J11:J13"/>
    <mergeCell ref="K11:K13"/>
    <mergeCell ref="L11:L13"/>
    <mergeCell ref="M11:M13"/>
    <mergeCell ref="N11:N13"/>
    <mergeCell ref="O11:O13"/>
    <mergeCell ref="A2:T2"/>
    <mergeCell ref="S4:T6"/>
    <mergeCell ref="S8:T8"/>
    <mergeCell ref="A11:A13"/>
    <mergeCell ref="B11:C12"/>
    <mergeCell ref="D11:E12"/>
    <mergeCell ref="F11:F13"/>
    <mergeCell ref="G11:G13"/>
    <mergeCell ref="H11:H13"/>
    <mergeCell ref="I11:I13"/>
  </mergeCells>
  <conditionalFormatting sqref="S16:S34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="85" zoomScaleNormal="85" zoomScaleSheetLayoutView="100" zoomScalePageLayoutView="0" workbookViewId="0" topLeftCell="A11">
      <pane xSplit="5" ySplit="5" topLeftCell="F30" activePane="bottomRight" state="frozen"/>
      <selection pane="topLeft" activeCell="A11" sqref="A11"/>
      <selection pane="topRight" activeCell="I11" sqref="I11"/>
      <selection pane="bottomLeft" activeCell="A16" sqref="A16"/>
      <selection pane="bottomRight" activeCell="N16" sqref="N16:N34"/>
    </sheetView>
  </sheetViews>
  <sheetFormatPr defaultColWidth="9.140625" defaultRowHeight="15"/>
  <cols>
    <col min="1" max="1" width="29.421875" style="0" customWidth="1"/>
    <col min="2" max="3" width="11.57421875" style="50" customWidth="1"/>
    <col min="4" max="4" width="11.57421875" style="33" customWidth="1"/>
    <col min="5" max="5" width="13.00390625" style="33" customWidth="1"/>
    <col min="6" max="6" width="13.57421875" style="0" customWidth="1"/>
    <col min="7" max="7" width="11.57421875" style="50" customWidth="1"/>
    <col min="8" max="8" width="10.7109375" style="33" customWidth="1"/>
    <col min="9" max="9" width="11.7109375" style="50" customWidth="1"/>
    <col min="10" max="10" width="10.421875" style="33" customWidth="1"/>
    <col min="11" max="11" width="11.00390625" style="50" customWidth="1"/>
    <col min="12" max="12" width="11.140625" style="33" customWidth="1"/>
    <col min="13" max="13" width="13.140625" style="50" customWidth="1"/>
    <col min="14" max="14" width="13.140625" style="33" customWidth="1"/>
    <col min="15" max="15" width="12.57421875" style="67" customWidth="1"/>
    <col min="16" max="16" width="12.57421875" style="49" customWidth="1"/>
    <col min="17" max="17" width="15.00390625" style="50" customWidth="1"/>
    <col min="18" max="18" width="15.00390625" style="33" customWidth="1"/>
    <col min="19" max="19" width="17.421875" style="68" customWidth="1"/>
    <col min="20" max="20" width="16.57421875" style="0" customWidth="1"/>
  </cols>
  <sheetData>
    <row r="1" ht="15">
      <c r="T1" t="s">
        <v>11</v>
      </c>
    </row>
    <row r="2" spans="1:20" ht="18.75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8.75">
      <c r="A3" s="77"/>
      <c r="B3" s="51"/>
      <c r="C3" s="51"/>
      <c r="D3" s="34"/>
      <c r="E3" s="34"/>
      <c r="F3" s="77"/>
      <c r="G3" s="51"/>
      <c r="H3" s="34"/>
      <c r="I3" s="51"/>
      <c r="J3" s="34"/>
      <c r="K3" s="51"/>
      <c r="L3" s="34"/>
      <c r="M3" s="51"/>
      <c r="N3" s="34"/>
      <c r="O3" s="51"/>
      <c r="P3" s="34"/>
      <c r="Q3" s="51"/>
      <c r="R3" s="34"/>
      <c r="S3" s="69"/>
      <c r="T3" s="77"/>
    </row>
    <row r="4" spans="1:20" ht="15">
      <c r="A4" s="4"/>
      <c r="B4" s="52"/>
      <c r="C4" s="52"/>
      <c r="D4" s="35"/>
      <c r="E4" s="35"/>
      <c r="F4" s="4"/>
      <c r="G4" s="52"/>
      <c r="H4" s="35"/>
      <c r="I4" s="52"/>
      <c r="J4" s="35"/>
      <c r="K4" s="52"/>
      <c r="L4" s="35"/>
      <c r="M4" s="52"/>
      <c r="N4" s="35"/>
      <c r="Q4" s="52"/>
      <c r="R4" s="35"/>
      <c r="S4" s="86"/>
      <c r="T4" s="86"/>
    </row>
    <row r="5" spans="1:20" ht="18.75" customHeight="1">
      <c r="A5" s="4"/>
      <c r="B5" s="52"/>
      <c r="C5" s="52"/>
      <c r="D5" s="35"/>
      <c r="E5" s="35"/>
      <c r="F5" s="4"/>
      <c r="G5" s="52"/>
      <c r="H5" s="35"/>
      <c r="I5" s="52"/>
      <c r="J5" s="35"/>
      <c r="K5" s="52"/>
      <c r="L5" s="35"/>
      <c r="M5" s="52"/>
      <c r="N5" s="35"/>
      <c r="Q5" s="52"/>
      <c r="R5" s="35"/>
      <c r="S5" s="86"/>
      <c r="T5" s="86"/>
    </row>
    <row r="6" spans="1:20" ht="20.25" customHeight="1">
      <c r="A6" s="4"/>
      <c r="B6" s="52"/>
      <c r="C6" s="52"/>
      <c r="D6" s="35"/>
      <c r="E6" s="35"/>
      <c r="F6" s="4"/>
      <c r="G6" s="52"/>
      <c r="H6" s="35"/>
      <c r="I6" s="52"/>
      <c r="J6" s="35"/>
      <c r="K6" s="52"/>
      <c r="L6" s="35"/>
      <c r="M6" s="52"/>
      <c r="N6" s="35"/>
      <c r="Q6" s="52"/>
      <c r="R6" s="35"/>
      <c r="S6" s="86"/>
      <c r="T6" s="86"/>
    </row>
    <row r="7" spans="1:18" ht="15" customHeight="1">
      <c r="A7" s="4"/>
      <c r="B7" s="52"/>
      <c r="C7" s="52"/>
      <c r="D7" s="35"/>
      <c r="E7" s="35"/>
      <c r="F7" s="4"/>
      <c r="G7" s="52"/>
      <c r="H7" s="35"/>
      <c r="I7" s="52"/>
      <c r="J7" s="35"/>
      <c r="K7" s="52"/>
      <c r="L7" s="35"/>
      <c r="M7" s="52"/>
      <c r="N7" s="35"/>
      <c r="Q7" s="52"/>
      <c r="R7" s="35"/>
    </row>
    <row r="8" spans="1:20" ht="18.75">
      <c r="A8" s="4"/>
      <c r="B8" s="52"/>
      <c r="C8" s="52"/>
      <c r="D8" s="35"/>
      <c r="E8" s="35"/>
      <c r="F8" s="4"/>
      <c r="G8" s="52"/>
      <c r="H8" s="35"/>
      <c r="I8" s="52"/>
      <c r="J8" s="35"/>
      <c r="K8" s="52"/>
      <c r="L8" s="35"/>
      <c r="M8" s="52"/>
      <c r="N8" s="35"/>
      <c r="Q8" s="52"/>
      <c r="R8" s="35"/>
      <c r="S8" s="87"/>
      <c r="T8" s="87"/>
    </row>
    <row r="9" spans="1:20" ht="18.75">
      <c r="A9" s="4"/>
      <c r="B9" s="52"/>
      <c r="C9" s="52"/>
      <c r="D9" s="35"/>
      <c r="E9" s="35"/>
      <c r="F9" s="4"/>
      <c r="G9" s="52"/>
      <c r="H9" s="35"/>
      <c r="I9" s="52"/>
      <c r="J9" s="35"/>
      <c r="K9" s="52"/>
      <c r="L9" s="35"/>
      <c r="M9" s="52"/>
      <c r="N9" s="35"/>
      <c r="Q9" s="52"/>
      <c r="R9" s="35"/>
      <c r="S9" s="70"/>
      <c r="T9" s="3"/>
    </row>
    <row r="10" spans="1:20" ht="19.5" thickBot="1">
      <c r="A10" s="4"/>
      <c r="B10" s="52"/>
      <c r="C10" s="52"/>
      <c r="D10" s="35"/>
      <c r="E10" s="35"/>
      <c r="F10" s="4"/>
      <c r="G10" s="52"/>
      <c r="H10" s="35"/>
      <c r="I10" s="52"/>
      <c r="J10" s="35"/>
      <c r="K10" s="52"/>
      <c r="L10" s="35"/>
      <c r="M10" s="52"/>
      <c r="N10" s="35"/>
      <c r="Q10" s="52"/>
      <c r="R10" s="35"/>
      <c r="S10" s="70"/>
      <c r="T10" s="3"/>
    </row>
    <row r="11" spans="1:20" ht="15">
      <c r="A11" s="100" t="s">
        <v>10</v>
      </c>
      <c r="B11" s="120" t="s">
        <v>9</v>
      </c>
      <c r="C11" s="120"/>
      <c r="D11" s="122" t="s">
        <v>39</v>
      </c>
      <c r="E11" s="122"/>
      <c r="F11" s="126" t="s">
        <v>12</v>
      </c>
      <c r="G11" s="110" t="s">
        <v>1</v>
      </c>
      <c r="H11" s="113" t="s">
        <v>40</v>
      </c>
      <c r="I11" s="110" t="s">
        <v>42</v>
      </c>
      <c r="J11" s="113" t="s">
        <v>41</v>
      </c>
      <c r="K11" s="110" t="s">
        <v>44</v>
      </c>
      <c r="L11" s="113" t="s">
        <v>43</v>
      </c>
      <c r="M11" s="110" t="s">
        <v>2</v>
      </c>
      <c r="N11" s="113" t="s">
        <v>45</v>
      </c>
      <c r="O11" s="110" t="s">
        <v>3</v>
      </c>
      <c r="P11" s="113" t="s">
        <v>46</v>
      </c>
      <c r="Q11" s="110" t="s">
        <v>13</v>
      </c>
      <c r="R11" s="113" t="s">
        <v>47</v>
      </c>
      <c r="S11" s="103" t="s">
        <v>4</v>
      </c>
      <c r="T11" s="106" t="s">
        <v>0</v>
      </c>
    </row>
    <row r="12" spans="1:20" ht="15" customHeight="1">
      <c r="A12" s="101"/>
      <c r="B12" s="121"/>
      <c r="C12" s="121"/>
      <c r="D12" s="123"/>
      <c r="E12" s="123"/>
      <c r="F12" s="84"/>
      <c r="G12" s="111"/>
      <c r="H12" s="114"/>
      <c r="I12" s="111"/>
      <c r="J12" s="114"/>
      <c r="K12" s="111"/>
      <c r="L12" s="114"/>
      <c r="M12" s="111"/>
      <c r="N12" s="114"/>
      <c r="O12" s="111"/>
      <c r="P12" s="114"/>
      <c r="Q12" s="111"/>
      <c r="R12" s="114"/>
      <c r="S12" s="104"/>
      <c r="T12" s="107"/>
    </row>
    <row r="13" spans="1:20" ht="135.75" customHeight="1" thickBot="1">
      <c r="A13" s="102"/>
      <c r="B13" s="109" t="s">
        <v>8</v>
      </c>
      <c r="C13" s="109"/>
      <c r="D13" s="109"/>
      <c r="E13" s="109"/>
      <c r="F13" s="127"/>
      <c r="G13" s="112"/>
      <c r="H13" s="115"/>
      <c r="I13" s="112"/>
      <c r="J13" s="115"/>
      <c r="K13" s="112"/>
      <c r="L13" s="115"/>
      <c r="M13" s="112"/>
      <c r="N13" s="115"/>
      <c r="O13" s="112"/>
      <c r="P13" s="115"/>
      <c r="Q13" s="112"/>
      <c r="R13" s="115"/>
      <c r="S13" s="105"/>
      <c r="T13" s="108"/>
    </row>
    <row r="14" spans="1:20" ht="15">
      <c r="A14" s="118">
        <v>1</v>
      </c>
      <c r="B14" s="116">
        <v>2</v>
      </c>
      <c r="C14" s="117"/>
      <c r="D14" s="117"/>
      <c r="E14" s="117"/>
      <c r="F14" s="124">
        <v>3</v>
      </c>
      <c r="G14" s="92">
        <v>4</v>
      </c>
      <c r="H14" s="94">
        <v>5</v>
      </c>
      <c r="I14" s="92">
        <v>6</v>
      </c>
      <c r="J14" s="94">
        <v>7</v>
      </c>
      <c r="K14" s="92">
        <v>8</v>
      </c>
      <c r="L14" s="94">
        <v>9</v>
      </c>
      <c r="M14" s="92">
        <v>10</v>
      </c>
      <c r="N14" s="94">
        <v>11</v>
      </c>
      <c r="O14" s="92">
        <v>12</v>
      </c>
      <c r="P14" s="94">
        <v>13</v>
      </c>
      <c r="Q14" s="92">
        <v>14</v>
      </c>
      <c r="R14" s="94">
        <v>15</v>
      </c>
      <c r="S14" s="96">
        <v>16</v>
      </c>
      <c r="T14" s="98">
        <v>17</v>
      </c>
    </row>
    <row r="15" spans="1:20" ht="15.75" thickBot="1">
      <c r="A15" s="119"/>
      <c r="B15" s="53">
        <v>42172</v>
      </c>
      <c r="C15" s="53">
        <v>42354</v>
      </c>
      <c r="D15" s="36">
        <v>42172</v>
      </c>
      <c r="E15" s="36">
        <v>42354</v>
      </c>
      <c r="F15" s="125"/>
      <c r="G15" s="93"/>
      <c r="H15" s="95"/>
      <c r="I15" s="93"/>
      <c r="J15" s="95"/>
      <c r="K15" s="93"/>
      <c r="L15" s="95"/>
      <c r="M15" s="93"/>
      <c r="N15" s="95"/>
      <c r="O15" s="93"/>
      <c r="P15" s="95"/>
      <c r="Q15" s="93"/>
      <c r="R15" s="95"/>
      <c r="S15" s="97"/>
      <c r="T15" s="99"/>
    </row>
    <row r="16" spans="1:20" ht="30" customHeight="1">
      <c r="A16" s="28" t="s">
        <v>15</v>
      </c>
      <c r="B16" s="55">
        <v>22.4</v>
      </c>
      <c r="C16" s="55">
        <v>40.29</v>
      </c>
      <c r="D16" s="37">
        <f aca="true" t="shared" si="0" ref="D16:D34">B16*0.93*3^(1/2)*F16</f>
        <v>227.31711926663152</v>
      </c>
      <c r="E16" s="37">
        <f aca="true" t="shared" si="1" ref="E16:E34">C16*0.93*3^(1/2)*F16</f>
        <v>408.86637210949044</v>
      </c>
      <c r="F16" s="6">
        <v>6.3</v>
      </c>
      <c r="G16" s="54" t="s">
        <v>37</v>
      </c>
      <c r="H16" s="43">
        <f>3.2*0.93</f>
        <v>2.9760000000000004</v>
      </c>
      <c r="I16" s="61">
        <f aca="true" t="shared" si="2" ref="I16:I34">B16*F16*1.732/1000</f>
        <v>0.24441983999999997</v>
      </c>
      <c r="J16" s="43">
        <f>I16*0.93</f>
        <v>0.22731045119999999</v>
      </c>
      <c r="K16" s="61">
        <f aca="true" t="shared" si="3" ref="K16:K34">C16*F16*1.732/1000</f>
        <v>0.439628364</v>
      </c>
      <c r="L16" s="43">
        <f>K16*0.93</f>
        <v>0.40885437852</v>
      </c>
      <c r="M16" s="61">
        <f>MAX(I16,K16)</f>
        <v>0.439628364</v>
      </c>
      <c r="N16" s="43">
        <f>MAX(J16,L16)</f>
        <v>0.40885437852</v>
      </c>
      <c r="O16" s="61">
        <f>1.05*1.6</f>
        <v>1.6800000000000002</v>
      </c>
      <c r="P16" s="43">
        <f>O16*0.93</f>
        <v>1.5624000000000002</v>
      </c>
      <c r="Q16" s="61">
        <f>O16-M16</f>
        <v>1.240371636</v>
      </c>
      <c r="R16" s="43">
        <f>P16-N16</f>
        <v>1.1535456214800002</v>
      </c>
      <c r="S16" s="71" t="str">
        <f>IF(R16&lt;=0,"ДА","НЕТ")</f>
        <v>НЕТ</v>
      </c>
      <c r="T16" s="29"/>
    </row>
    <row r="17" spans="1:20" ht="30" customHeight="1">
      <c r="A17" s="30" t="s">
        <v>16</v>
      </c>
      <c r="B17" s="55">
        <v>14.9</v>
      </c>
      <c r="C17" s="55">
        <v>31.3</v>
      </c>
      <c r="D17" s="38">
        <f t="shared" si="0"/>
        <v>247.21058881696393</v>
      </c>
      <c r="E17" s="38">
        <f t="shared" si="1"/>
        <v>519.3081496624812</v>
      </c>
      <c r="F17" s="1">
        <v>10.3</v>
      </c>
      <c r="G17" s="55" t="s">
        <v>7</v>
      </c>
      <c r="H17" s="44">
        <f>2*0.93</f>
        <v>1.86</v>
      </c>
      <c r="I17" s="62">
        <f t="shared" si="2"/>
        <v>0.2658100400000001</v>
      </c>
      <c r="J17" s="44">
        <f>I17*0.93</f>
        <v>0.2472033372000001</v>
      </c>
      <c r="K17" s="62">
        <f t="shared" si="3"/>
        <v>0.55837948</v>
      </c>
      <c r="L17" s="44">
        <f>K17*0.93</f>
        <v>0.5192929164000001</v>
      </c>
      <c r="M17" s="62">
        <f aca="true" t="shared" si="4" ref="M17:N34">MAX(I17,K17)</f>
        <v>0.55837948</v>
      </c>
      <c r="N17" s="44">
        <f t="shared" si="4"/>
        <v>0.5192929164000001</v>
      </c>
      <c r="O17" s="62">
        <f>1.05*1</f>
        <v>1.05</v>
      </c>
      <c r="P17" s="44">
        <f aca="true" t="shared" si="5" ref="P17:P34">O17*0.93</f>
        <v>0.9765000000000001</v>
      </c>
      <c r="Q17" s="62">
        <f aca="true" t="shared" si="6" ref="Q17:R34">O17-M17</f>
        <v>0.49162052</v>
      </c>
      <c r="R17" s="44">
        <f t="shared" si="6"/>
        <v>0.45720708360000006</v>
      </c>
      <c r="S17" s="72" t="str">
        <f aca="true" t="shared" si="7" ref="S17:S34">IF(R17&lt;=0,"ДА","НЕТ")</f>
        <v>НЕТ</v>
      </c>
      <c r="T17" s="31"/>
    </row>
    <row r="18" spans="1:20" ht="30" customHeight="1">
      <c r="A18" s="32" t="s">
        <v>17</v>
      </c>
      <c r="B18" s="55">
        <v>55.5</v>
      </c>
      <c r="C18" s="55">
        <v>92</v>
      </c>
      <c r="D18" s="38">
        <f t="shared" si="0"/>
        <v>563.2187553258059</v>
      </c>
      <c r="E18" s="38">
        <f t="shared" si="1"/>
        <v>933.6238827022368</v>
      </c>
      <c r="F18" s="1">
        <v>6.3</v>
      </c>
      <c r="G18" s="55" t="s">
        <v>7</v>
      </c>
      <c r="H18" s="44">
        <f>2*0.93</f>
        <v>1.86</v>
      </c>
      <c r="I18" s="62">
        <f t="shared" si="2"/>
        <v>0.6055938</v>
      </c>
      <c r="J18" s="44">
        <f>I18*0.93</f>
        <v>0.563202234</v>
      </c>
      <c r="K18" s="62">
        <f t="shared" si="3"/>
        <v>1.0038672</v>
      </c>
      <c r="L18" s="44">
        <f>K18*0.93</f>
        <v>0.933596496</v>
      </c>
      <c r="M18" s="62">
        <f t="shared" si="4"/>
        <v>1.0038672</v>
      </c>
      <c r="N18" s="44">
        <f t="shared" si="4"/>
        <v>0.933596496</v>
      </c>
      <c r="O18" s="62">
        <f>1.05*1</f>
        <v>1.05</v>
      </c>
      <c r="P18" s="44">
        <f t="shared" si="5"/>
        <v>0.9765000000000001</v>
      </c>
      <c r="Q18" s="62">
        <f>O18-M18</f>
        <v>0.046132800000000085</v>
      </c>
      <c r="R18" s="44">
        <f t="shared" si="6"/>
        <v>0.04290350400000009</v>
      </c>
      <c r="S18" s="72" t="str">
        <f t="shared" si="7"/>
        <v>НЕТ</v>
      </c>
      <c r="T18" s="31"/>
    </row>
    <row r="19" spans="1:20" ht="30" customHeight="1">
      <c r="A19" s="9" t="s">
        <v>38</v>
      </c>
      <c r="B19" s="55">
        <v>27</v>
      </c>
      <c r="C19" s="55">
        <v>35</v>
      </c>
      <c r="D19" s="38">
        <f t="shared" si="0"/>
        <v>265.2999542461325</v>
      </c>
      <c r="E19" s="38">
        <f t="shared" si="1"/>
        <v>343.90734809683846</v>
      </c>
      <c r="F19" s="2">
        <v>6.1</v>
      </c>
      <c r="G19" s="55">
        <v>1</v>
      </c>
      <c r="H19" s="44">
        <f>G19*0.93</f>
        <v>0.93</v>
      </c>
      <c r="I19" s="62">
        <f t="shared" si="2"/>
        <v>0.2852604</v>
      </c>
      <c r="J19" s="44">
        <f>I19*0.93</f>
        <v>0.26529217200000005</v>
      </c>
      <c r="K19" s="62">
        <f t="shared" si="3"/>
        <v>0.369782</v>
      </c>
      <c r="L19" s="44">
        <f>K19*0.93</f>
        <v>0.34389726000000004</v>
      </c>
      <c r="M19" s="62">
        <f t="shared" si="4"/>
        <v>0.369782</v>
      </c>
      <c r="N19" s="44">
        <f t="shared" si="4"/>
        <v>0.34389726000000004</v>
      </c>
      <c r="O19" s="62">
        <f>1.05*1</f>
        <v>1.05</v>
      </c>
      <c r="P19" s="44">
        <f t="shared" si="5"/>
        <v>0.9765000000000001</v>
      </c>
      <c r="Q19" s="62">
        <f t="shared" si="6"/>
        <v>0.680218</v>
      </c>
      <c r="R19" s="44">
        <f t="shared" si="6"/>
        <v>0.63260274</v>
      </c>
      <c r="S19" s="72" t="str">
        <f t="shared" si="7"/>
        <v>НЕТ</v>
      </c>
      <c r="T19" s="10"/>
    </row>
    <row r="20" spans="1:20" ht="30" customHeight="1">
      <c r="A20" s="9" t="s">
        <v>18</v>
      </c>
      <c r="B20" s="55">
        <v>12</v>
      </c>
      <c r="C20" s="55">
        <v>15</v>
      </c>
      <c r="D20" s="38">
        <f t="shared" si="0"/>
        <v>199.09577622842733</v>
      </c>
      <c r="E20" s="38">
        <f t="shared" si="1"/>
        <v>248.86972028553416</v>
      </c>
      <c r="F20" s="2">
        <v>10.3</v>
      </c>
      <c r="G20" s="55">
        <v>1</v>
      </c>
      <c r="H20" s="44">
        <f>G20*0.93</f>
        <v>0.93</v>
      </c>
      <c r="I20" s="62">
        <f t="shared" si="2"/>
        <v>0.21407520000000002</v>
      </c>
      <c r="J20" s="44">
        <f aca="true" t="shared" si="8" ref="J20:J34">I20*0.93</f>
        <v>0.19908993600000002</v>
      </c>
      <c r="K20" s="62">
        <f t="shared" si="3"/>
        <v>0.267594</v>
      </c>
      <c r="L20" s="44">
        <f aca="true" t="shared" si="9" ref="L20:L34">K20*0.93</f>
        <v>0.24886242</v>
      </c>
      <c r="M20" s="62">
        <f t="shared" si="4"/>
        <v>0.267594</v>
      </c>
      <c r="N20" s="44">
        <f t="shared" si="4"/>
        <v>0.24886242</v>
      </c>
      <c r="O20" s="62">
        <f>1.05*1</f>
        <v>1.05</v>
      </c>
      <c r="P20" s="44">
        <f t="shared" si="5"/>
        <v>0.9765000000000001</v>
      </c>
      <c r="Q20" s="62">
        <f t="shared" si="6"/>
        <v>0.782406</v>
      </c>
      <c r="R20" s="44">
        <f t="shared" si="6"/>
        <v>0.7276375800000001</v>
      </c>
      <c r="S20" s="72" t="str">
        <f t="shared" si="7"/>
        <v>НЕТ</v>
      </c>
      <c r="T20" s="18"/>
    </row>
    <row r="21" spans="1:20" ht="30" customHeight="1">
      <c r="A21" s="9" t="s">
        <v>19</v>
      </c>
      <c r="B21" s="55">
        <v>194</v>
      </c>
      <c r="C21" s="55">
        <v>134.3</v>
      </c>
      <c r="D21" s="38">
        <f t="shared" si="0"/>
        <v>1968.728622219934</v>
      </c>
      <c r="E21" s="38">
        <f t="shared" si="1"/>
        <v>1362.8879070316348</v>
      </c>
      <c r="F21" s="2">
        <v>6.3</v>
      </c>
      <c r="G21" s="55" t="s">
        <v>37</v>
      </c>
      <c r="H21" s="44">
        <f>3.2*0.93</f>
        <v>2.9760000000000004</v>
      </c>
      <c r="I21" s="62">
        <f t="shared" si="2"/>
        <v>2.1168504</v>
      </c>
      <c r="J21" s="44">
        <f t="shared" si="8"/>
        <v>1.9686708720000001</v>
      </c>
      <c r="K21" s="62">
        <f t="shared" si="3"/>
        <v>1.46542788</v>
      </c>
      <c r="L21" s="44">
        <f t="shared" si="9"/>
        <v>1.3628479284000001</v>
      </c>
      <c r="M21" s="62">
        <f t="shared" si="4"/>
        <v>2.1168504</v>
      </c>
      <c r="N21" s="44">
        <f t="shared" si="4"/>
        <v>1.9686708720000001</v>
      </c>
      <c r="O21" s="62">
        <f>1.05*1.6</f>
        <v>1.6800000000000002</v>
      </c>
      <c r="P21" s="44">
        <f t="shared" si="5"/>
        <v>1.5624000000000002</v>
      </c>
      <c r="Q21" s="62">
        <f t="shared" si="6"/>
        <v>-0.43685039999999997</v>
      </c>
      <c r="R21" s="44">
        <f t="shared" si="6"/>
        <v>-0.4062708719999999</v>
      </c>
      <c r="S21" s="72" t="str">
        <f t="shared" si="7"/>
        <v>ДА</v>
      </c>
      <c r="T21" s="18"/>
    </row>
    <row r="22" spans="1:20" ht="30" customHeight="1">
      <c r="A22" s="9" t="s">
        <v>20</v>
      </c>
      <c r="B22" s="55">
        <v>17.9</v>
      </c>
      <c r="C22" s="55">
        <v>29.8</v>
      </c>
      <c r="D22" s="38">
        <f t="shared" si="0"/>
        <v>181.6507336996743</v>
      </c>
      <c r="E22" s="38">
        <f t="shared" si="1"/>
        <v>302.41295331007234</v>
      </c>
      <c r="F22" s="2">
        <v>6.3</v>
      </c>
      <c r="G22" s="55" t="s">
        <v>7</v>
      </c>
      <c r="H22" s="44">
        <f>2*0.93</f>
        <v>1.86</v>
      </c>
      <c r="I22" s="62">
        <f t="shared" si="2"/>
        <v>0.19531763999999996</v>
      </c>
      <c r="J22" s="44">
        <f t="shared" si="8"/>
        <v>0.18164540519999997</v>
      </c>
      <c r="K22" s="62">
        <f t="shared" si="3"/>
        <v>0.32516568</v>
      </c>
      <c r="L22" s="44">
        <f t="shared" si="9"/>
        <v>0.30240408240000005</v>
      </c>
      <c r="M22" s="62">
        <f t="shared" si="4"/>
        <v>0.32516568</v>
      </c>
      <c r="N22" s="44">
        <f t="shared" si="4"/>
        <v>0.30240408240000005</v>
      </c>
      <c r="O22" s="62">
        <f>1.05*1</f>
        <v>1.05</v>
      </c>
      <c r="P22" s="44">
        <f t="shared" si="5"/>
        <v>0.9765000000000001</v>
      </c>
      <c r="Q22" s="62">
        <f t="shared" si="6"/>
        <v>0.72483432</v>
      </c>
      <c r="R22" s="44">
        <f t="shared" si="6"/>
        <v>0.6740959176000001</v>
      </c>
      <c r="S22" s="72" t="str">
        <f t="shared" si="7"/>
        <v>НЕТ</v>
      </c>
      <c r="T22" s="18"/>
    </row>
    <row r="23" spans="1:20" ht="30" customHeight="1">
      <c r="A23" s="9" t="s">
        <v>21</v>
      </c>
      <c r="B23" s="56">
        <v>1.9</v>
      </c>
      <c r="C23" s="55">
        <v>52.8</v>
      </c>
      <c r="D23" s="38">
        <f t="shared" si="0"/>
        <v>31.523497902834322</v>
      </c>
      <c r="E23" s="38">
        <f t="shared" si="1"/>
        <v>876.0214154050801</v>
      </c>
      <c r="F23" s="2">
        <v>10.3</v>
      </c>
      <c r="G23" s="55" t="s">
        <v>6</v>
      </c>
      <c r="H23" s="44">
        <f>5*0.93</f>
        <v>4.65</v>
      </c>
      <c r="I23" s="62">
        <f t="shared" si="2"/>
        <v>0.03389524</v>
      </c>
      <c r="J23" s="44">
        <f t="shared" si="8"/>
        <v>0.0315225732</v>
      </c>
      <c r="K23" s="62">
        <f t="shared" si="3"/>
        <v>0.94193088</v>
      </c>
      <c r="L23" s="44">
        <f t="shared" si="9"/>
        <v>0.8759957184000001</v>
      </c>
      <c r="M23" s="62">
        <f t="shared" si="4"/>
        <v>0.94193088</v>
      </c>
      <c r="N23" s="44">
        <f t="shared" si="4"/>
        <v>0.8759957184000001</v>
      </c>
      <c r="O23" s="62">
        <f>1.05*2.5</f>
        <v>2.625</v>
      </c>
      <c r="P23" s="44">
        <f t="shared" si="5"/>
        <v>2.44125</v>
      </c>
      <c r="Q23" s="62">
        <f t="shared" si="6"/>
        <v>1.6830691199999999</v>
      </c>
      <c r="R23" s="44">
        <f t="shared" si="6"/>
        <v>1.5652542816000001</v>
      </c>
      <c r="S23" s="72" t="str">
        <f t="shared" si="7"/>
        <v>НЕТ</v>
      </c>
      <c r="T23" s="19"/>
    </row>
    <row r="24" spans="1:20" ht="30" customHeight="1">
      <c r="A24" s="9" t="s">
        <v>22</v>
      </c>
      <c r="B24" s="55">
        <v>280</v>
      </c>
      <c r="C24" s="55">
        <v>18</v>
      </c>
      <c r="D24" s="38">
        <f t="shared" si="0"/>
        <v>2841.463990832895</v>
      </c>
      <c r="E24" s="38">
        <f t="shared" si="1"/>
        <v>182.66554226782895</v>
      </c>
      <c r="F24" s="2">
        <v>6.3</v>
      </c>
      <c r="G24" s="55" t="s">
        <v>36</v>
      </c>
      <c r="H24" s="44">
        <f>3.5*0.93</f>
        <v>3.2550000000000003</v>
      </c>
      <c r="I24" s="62">
        <f t="shared" si="2"/>
        <v>3.055248</v>
      </c>
      <c r="J24" s="44">
        <f t="shared" si="8"/>
        <v>2.84138064</v>
      </c>
      <c r="K24" s="62">
        <f t="shared" si="3"/>
        <v>0.1964088</v>
      </c>
      <c r="L24" s="44">
        <f t="shared" si="9"/>
        <v>0.182660184</v>
      </c>
      <c r="M24" s="62">
        <f t="shared" si="4"/>
        <v>3.055248</v>
      </c>
      <c r="N24" s="44">
        <f t="shared" si="4"/>
        <v>2.84138064</v>
      </c>
      <c r="O24" s="62">
        <f>1.05*1</f>
        <v>1.05</v>
      </c>
      <c r="P24" s="44">
        <f t="shared" si="5"/>
        <v>0.9765000000000001</v>
      </c>
      <c r="Q24" s="62">
        <f t="shared" si="6"/>
        <v>-2.005248</v>
      </c>
      <c r="R24" s="44">
        <f t="shared" si="6"/>
        <v>-1.86488064</v>
      </c>
      <c r="S24" s="72" t="str">
        <f t="shared" si="7"/>
        <v>ДА</v>
      </c>
      <c r="T24" s="10"/>
    </row>
    <row r="25" spans="1:20" ht="30" customHeight="1">
      <c r="A25" s="9" t="s">
        <v>23</v>
      </c>
      <c r="B25" s="55">
        <v>6.5</v>
      </c>
      <c r="C25" s="55">
        <v>12.46</v>
      </c>
      <c r="D25" s="38">
        <f t="shared" si="0"/>
        <v>105.22598367412631</v>
      </c>
      <c r="E25" s="38">
        <f t="shared" si="1"/>
        <v>201.71011639686373</v>
      </c>
      <c r="F25" s="2">
        <v>10.05</v>
      </c>
      <c r="G25" s="55" t="s">
        <v>35</v>
      </c>
      <c r="H25" s="44">
        <f>5*0.93</f>
        <v>4.65</v>
      </c>
      <c r="I25" s="62">
        <f t="shared" si="2"/>
        <v>0.11314289999999999</v>
      </c>
      <c r="J25" s="44">
        <f t="shared" si="8"/>
        <v>0.105222897</v>
      </c>
      <c r="K25" s="62">
        <f t="shared" si="3"/>
        <v>0.21688623600000004</v>
      </c>
      <c r="L25" s="44">
        <f t="shared" si="9"/>
        <v>0.20170419948000004</v>
      </c>
      <c r="M25" s="62">
        <f t="shared" si="4"/>
        <v>0.21688623600000004</v>
      </c>
      <c r="N25" s="44">
        <f t="shared" si="4"/>
        <v>0.20170419948000004</v>
      </c>
      <c r="O25" s="62">
        <f>1.05*1</f>
        <v>1.05</v>
      </c>
      <c r="P25" s="44">
        <f t="shared" si="5"/>
        <v>0.9765000000000001</v>
      </c>
      <c r="Q25" s="62">
        <f t="shared" si="6"/>
        <v>0.833113764</v>
      </c>
      <c r="R25" s="44">
        <f t="shared" si="6"/>
        <v>0.7747958005200001</v>
      </c>
      <c r="S25" s="72" t="str">
        <f t="shared" si="7"/>
        <v>НЕТ</v>
      </c>
      <c r="T25" s="10"/>
    </row>
    <row r="26" spans="1:20" ht="30" customHeight="1">
      <c r="A26" s="9" t="s">
        <v>24</v>
      </c>
      <c r="B26" s="55">
        <v>121</v>
      </c>
      <c r="C26" s="55">
        <v>140</v>
      </c>
      <c r="D26" s="38">
        <f t="shared" si="0"/>
        <v>1227.9183674670721</v>
      </c>
      <c r="E26" s="38">
        <f t="shared" si="1"/>
        <v>1420.7319954164475</v>
      </c>
      <c r="F26" s="2">
        <v>6.3</v>
      </c>
      <c r="G26" s="55" t="s">
        <v>5</v>
      </c>
      <c r="H26" s="44">
        <f>12.6*0.93</f>
        <v>11.718</v>
      </c>
      <c r="I26" s="62">
        <f t="shared" si="2"/>
        <v>1.3203036</v>
      </c>
      <c r="J26" s="44">
        <f t="shared" si="8"/>
        <v>1.227882348</v>
      </c>
      <c r="K26" s="62">
        <f t="shared" si="3"/>
        <v>1.527624</v>
      </c>
      <c r="L26" s="44">
        <f t="shared" si="9"/>
        <v>1.42069032</v>
      </c>
      <c r="M26" s="62">
        <f t="shared" si="4"/>
        <v>1.527624</v>
      </c>
      <c r="N26" s="44">
        <f t="shared" si="4"/>
        <v>1.42069032</v>
      </c>
      <c r="O26" s="62">
        <f>1.05*6.3</f>
        <v>6.615</v>
      </c>
      <c r="P26" s="44">
        <f t="shared" si="5"/>
        <v>6.15195</v>
      </c>
      <c r="Q26" s="62">
        <f t="shared" si="6"/>
        <v>5.087376</v>
      </c>
      <c r="R26" s="44">
        <f t="shared" si="6"/>
        <v>4.73125968</v>
      </c>
      <c r="S26" s="72" t="str">
        <f t="shared" si="7"/>
        <v>НЕТ</v>
      </c>
      <c r="T26" s="10"/>
    </row>
    <row r="27" spans="1:20" ht="30" customHeight="1">
      <c r="A27" s="9" t="s">
        <v>25</v>
      </c>
      <c r="B27" s="55">
        <v>94</v>
      </c>
      <c r="C27" s="55">
        <v>82</v>
      </c>
      <c r="D27" s="38">
        <f t="shared" si="0"/>
        <v>1529.3004041364795</v>
      </c>
      <c r="E27" s="38">
        <f t="shared" si="1"/>
        <v>1334.070565310546</v>
      </c>
      <c r="F27" s="2">
        <v>10.1</v>
      </c>
      <c r="G27" s="55" t="s">
        <v>34</v>
      </c>
      <c r="H27" s="44">
        <f>2.6*0.93</f>
        <v>2.418</v>
      </c>
      <c r="I27" s="62">
        <f t="shared" si="2"/>
        <v>1.6443607999999998</v>
      </c>
      <c r="J27" s="44">
        <f t="shared" si="8"/>
        <v>1.529255544</v>
      </c>
      <c r="K27" s="62">
        <f t="shared" si="3"/>
        <v>1.4344424</v>
      </c>
      <c r="L27" s="44">
        <f t="shared" si="9"/>
        <v>1.3340314320000002</v>
      </c>
      <c r="M27" s="62">
        <f t="shared" si="4"/>
        <v>1.6443607999999998</v>
      </c>
      <c r="N27" s="44">
        <f t="shared" si="4"/>
        <v>1.529255544</v>
      </c>
      <c r="O27" s="62">
        <f>1.05*1</f>
        <v>1.05</v>
      </c>
      <c r="P27" s="44">
        <f t="shared" si="5"/>
        <v>0.9765000000000001</v>
      </c>
      <c r="Q27" s="62">
        <f t="shared" si="6"/>
        <v>-0.5943607999999998</v>
      </c>
      <c r="R27" s="44">
        <f t="shared" si="6"/>
        <v>-0.5527555439999998</v>
      </c>
      <c r="S27" s="72" t="str">
        <f t="shared" si="7"/>
        <v>ДА</v>
      </c>
      <c r="T27" s="10"/>
    </row>
    <row r="28" spans="1:20" ht="30" customHeight="1" thickBot="1">
      <c r="A28" s="11" t="s">
        <v>26</v>
      </c>
      <c r="B28" s="60">
        <v>52</v>
      </c>
      <c r="C28" s="60">
        <v>23</v>
      </c>
      <c r="D28" s="39">
        <f t="shared" si="0"/>
        <v>862.7483636565182</v>
      </c>
      <c r="E28" s="39">
        <f t="shared" si="1"/>
        <v>381.60023777115236</v>
      </c>
      <c r="F28" s="12">
        <v>10.3</v>
      </c>
      <c r="G28" s="57" t="s">
        <v>7</v>
      </c>
      <c r="H28" s="45">
        <f>2*0.93</f>
        <v>1.86</v>
      </c>
      <c r="I28" s="63">
        <f t="shared" si="2"/>
        <v>0.9276592</v>
      </c>
      <c r="J28" s="45">
        <f t="shared" si="8"/>
        <v>0.8627230560000001</v>
      </c>
      <c r="K28" s="63">
        <f t="shared" si="3"/>
        <v>0.41031080000000003</v>
      </c>
      <c r="L28" s="45">
        <f t="shared" si="9"/>
        <v>0.38158904400000004</v>
      </c>
      <c r="M28" s="63">
        <f t="shared" si="4"/>
        <v>0.9276592</v>
      </c>
      <c r="N28" s="45">
        <f t="shared" si="4"/>
        <v>0.8627230560000001</v>
      </c>
      <c r="O28" s="63">
        <f>1.05*1</f>
        <v>1.05</v>
      </c>
      <c r="P28" s="45">
        <f t="shared" si="5"/>
        <v>0.9765000000000001</v>
      </c>
      <c r="Q28" s="63">
        <f t="shared" si="6"/>
        <v>0.12234080000000003</v>
      </c>
      <c r="R28" s="45">
        <f t="shared" si="6"/>
        <v>0.11377694400000005</v>
      </c>
      <c r="S28" s="73" t="str">
        <f t="shared" si="7"/>
        <v>НЕТ</v>
      </c>
      <c r="T28" s="14"/>
    </row>
    <row r="29" spans="1:20" ht="30" customHeight="1" thickBot="1">
      <c r="A29" s="23" t="s">
        <v>27</v>
      </c>
      <c r="B29" s="58">
        <v>37</v>
      </c>
      <c r="C29" s="58">
        <v>47</v>
      </c>
      <c r="D29" s="40">
        <f t="shared" si="0"/>
        <v>375.47917021720394</v>
      </c>
      <c r="E29" s="40">
        <f t="shared" si="1"/>
        <v>476.9600270326644</v>
      </c>
      <c r="F29" s="27">
        <v>6.3</v>
      </c>
      <c r="G29" s="58">
        <v>1</v>
      </c>
      <c r="H29" s="46">
        <f>G29*0.93</f>
        <v>0.93</v>
      </c>
      <c r="I29" s="64">
        <f t="shared" si="2"/>
        <v>0.4037292</v>
      </c>
      <c r="J29" s="46">
        <f t="shared" si="8"/>
        <v>0.37546815600000005</v>
      </c>
      <c r="K29" s="64">
        <f t="shared" si="3"/>
        <v>0.5128452</v>
      </c>
      <c r="L29" s="46">
        <f t="shared" si="9"/>
        <v>0.476946036</v>
      </c>
      <c r="M29" s="64">
        <f t="shared" si="4"/>
        <v>0.5128452</v>
      </c>
      <c r="N29" s="46">
        <f t="shared" si="4"/>
        <v>0.476946036</v>
      </c>
      <c r="O29" s="64">
        <f>1.05*1</f>
        <v>1.05</v>
      </c>
      <c r="P29" s="46">
        <f t="shared" si="5"/>
        <v>0.9765000000000001</v>
      </c>
      <c r="Q29" s="64">
        <f t="shared" si="6"/>
        <v>0.5371548</v>
      </c>
      <c r="R29" s="46">
        <f t="shared" si="6"/>
        <v>0.49955396400000013</v>
      </c>
      <c r="S29" s="74" t="str">
        <f t="shared" si="7"/>
        <v>НЕТ</v>
      </c>
      <c r="T29" s="25"/>
    </row>
    <row r="30" spans="1:20" ht="30" customHeight="1">
      <c r="A30" s="16" t="s">
        <v>28</v>
      </c>
      <c r="B30" s="59">
        <v>35</v>
      </c>
      <c r="C30" s="59">
        <v>109</v>
      </c>
      <c r="D30" s="41">
        <f t="shared" si="0"/>
        <v>569.4203632423063</v>
      </c>
      <c r="E30" s="41">
        <f t="shared" si="1"/>
        <v>1773.3377026688966</v>
      </c>
      <c r="F30" s="17">
        <v>10.1</v>
      </c>
      <c r="G30" s="59" t="s">
        <v>34</v>
      </c>
      <c r="H30" s="47">
        <f>2.6*0.93</f>
        <v>2.418</v>
      </c>
      <c r="I30" s="65">
        <f t="shared" si="2"/>
        <v>0.612262</v>
      </c>
      <c r="J30" s="47">
        <f t="shared" si="8"/>
        <v>0.56940366</v>
      </c>
      <c r="K30" s="65">
        <f t="shared" si="3"/>
        <v>1.9067587999999998</v>
      </c>
      <c r="L30" s="47">
        <f t="shared" si="9"/>
        <v>1.773285684</v>
      </c>
      <c r="M30" s="65">
        <f t="shared" si="4"/>
        <v>1.9067587999999998</v>
      </c>
      <c r="N30" s="47">
        <f t="shared" si="4"/>
        <v>1.773285684</v>
      </c>
      <c r="O30" s="65">
        <f>1.05*1</f>
        <v>1.05</v>
      </c>
      <c r="P30" s="47">
        <f t="shared" si="5"/>
        <v>0.9765000000000001</v>
      </c>
      <c r="Q30" s="65">
        <f t="shared" si="6"/>
        <v>-0.8567587999999997</v>
      </c>
      <c r="R30" s="47">
        <f t="shared" si="6"/>
        <v>-0.7967856839999998</v>
      </c>
      <c r="S30" s="75" t="str">
        <f t="shared" si="7"/>
        <v>ДА</v>
      </c>
      <c r="T30" s="26"/>
    </row>
    <row r="31" spans="1:20" ht="30" customHeight="1" thickBot="1">
      <c r="A31" s="20" t="s">
        <v>29</v>
      </c>
      <c r="B31" s="55">
        <v>41</v>
      </c>
      <c r="C31" s="55">
        <v>57.3</v>
      </c>
      <c r="D31" s="42">
        <f t="shared" si="0"/>
        <v>416.0715129433881</v>
      </c>
      <c r="E31" s="42">
        <f t="shared" si="1"/>
        <v>581.4853095525888</v>
      </c>
      <c r="F31" s="21">
        <v>6.3</v>
      </c>
      <c r="G31" s="60" t="s">
        <v>33</v>
      </c>
      <c r="H31" s="48">
        <f>2.23*0.93</f>
        <v>2.0739</v>
      </c>
      <c r="I31" s="66">
        <f t="shared" si="2"/>
        <v>0.44737560000000004</v>
      </c>
      <c r="J31" s="48">
        <f t="shared" si="8"/>
        <v>0.41605930800000007</v>
      </c>
      <c r="K31" s="66">
        <f t="shared" si="3"/>
        <v>0.6252346799999999</v>
      </c>
      <c r="L31" s="48">
        <f t="shared" si="9"/>
        <v>0.5814682524</v>
      </c>
      <c r="M31" s="66">
        <f t="shared" si="4"/>
        <v>0.6252346799999999</v>
      </c>
      <c r="N31" s="48">
        <f t="shared" si="4"/>
        <v>0.5814682524</v>
      </c>
      <c r="O31" s="66">
        <f>1.05*0.63</f>
        <v>0.6615000000000001</v>
      </c>
      <c r="P31" s="48">
        <f t="shared" si="5"/>
        <v>0.6151950000000002</v>
      </c>
      <c r="Q31" s="66">
        <f t="shared" si="6"/>
        <v>0.036265320000000156</v>
      </c>
      <c r="R31" s="48">
        <f t="shared" si="6"/>
        <v>0.03372674760000016</v>
      </c>
      <c r="S31" s="76" t="str">
        <f t="shared" si="7"/>
        <v>НЕТ</v>
      </c>
      <c r="T31" s="22"/>
    </row>
    <row r="32" spans="1:20" ht="30" customHeight="1">
      <c r="A32" s="5" t="s">
        <v>30</v>
      </c>
      <c r="B32" s="54">
        <v>28</v>
      </c>
      <c r="C32" s="54">
        <v>38</v>
      </c>
      <c r="D32" s="37">
        <f t="shared" si="0"/>
        <v>279.6361387803801</v>
      </c>
      <c r="E32" s="37">
        <f t="shared" si="1"/>
        <v>379.5061883448016</v>
      </c>
      <c r="F32" s="7">
        <v>6.2</v>
      </c>
      <c r="G32" s="54">
        <v>1</v>
      </c>
      <c r="H32" s="43">
        <f>G32*0.93</f>
        <v>0.93</v>
      </c>
      <c r="I32" s="61">
        <f t="shared" si="2"/>
        <v>0.3006752</v>
      </c>
      <c r="J32" s="43">
        <f t="shared" si="8"/>
        <v>0.27962793599999997</v>
      </c>
      <c r="K32" s="61">
        <f t="shared" si="3"/>
        <v>0.40805919999999996</v>
      </c>
      <c r="L32" s="43">
        <f t="shared" si="9"/>
        <v>0.379495056</v>
      </c>
      <c r="M32" s="61">
        <f t="shared" si="4"/>
        <v>0.40805919999999996</v>
      </c>
      <c r="N32" s="43">
        <f t="shared" si="4"/>
        <v>0.379495056</v>
      </c>
      <c r="O32" s="61">
        <f>1.05*1</f>
        <v>1.05</v>
      </c>
      <c r="P32" s="43">
        <f t="shared" si="5"/>
        <v>0.9765000000000001</v>
      </c>
      <c r="Q32" s="61">
        <f t="shared" si="6"/>
        <v>0.6419408000000001</v>
      </c>
      <c r="R32" s="43">
        <f t="shared" si="6"/>
        <v>0.5970049440000001</v>
      </c>
      <c r="S32" s="71" t="str">
        <f t="shared" si="7"/>
        <v>НЕТ</v>
      </c>
      <c r="T32" s="8"/>
    </row>
    <row r="33" spans="1:20" ht="30" customHeight="1" thickBot="1">
      <c r="A33" s="11" t="s">
        <v>31</v>
      </c>
      <c r="B33" s="57">
        <v>20</v>
      </c>
      <c r="C33" s="57">
        <v>35</v>
      </c>
      <c r="D33" s="39">
        <f t="shared" si="0"/>
        <v>199.74009912884296</v>
      </c>
      <c r="E33" s="39">
        <f t="shared" si="1"/>
        <v>349.54517347547517</v>
      </c>
      <c r="F33" s="13">
        <v>6.2</v>
      </c>
      <c r="G33" s="57">
        <v>1</v>
      </c>
      <c r="H33" s="45">
        <f>G33*0.93</f>
        <v>0.93</v>
      </c>
      <c r="I33" s="63">
        <f t="shared" si="2"/>
        <v>0.21476800000000001</v>
      </c>
      <c r="J33" s="45">
        <f t="shared" si="8"/>
        <v>0.19973424000000004</v>
      </c>
      <c r="K33" s="63">
        <f t="shared" si="3"/>
        <v>0.375844</v>
      </c>
      <c r="L33" s="45">
        <f t="shared" si="9"/>
        <v>0.34953492</v>
      </c>
      <c r="M33" s="63">
        <f t="shared" si="4"/>
        <v>0.375844</v>
      </c>
      <c r="N33" s="45">
        <f t="shared" si="4"/>
        <v>0.34953492</v>
      </c>
      <c r="O33" s="63">
        <f>1.05*1</f>
        <v>1.05</v>
      </c>
      <c r="P33" s="45">
        <f t="shared" si="5"/>
        <v>0.9765000000000001</v>
      </c>
      <c r="Q33" s="63">
        <f t="shared" si="6"/>
        <v>0.674156</v>
      </c>
      <c r="R33" s="45">
        <f t="shared" si="6"/>
        <v>0.6269650800000002</v>
      </c>
      <c r="S33" s="73" t="str">
        <f t="shared" si="7"/>
        <v>НЕТ</v>
      </c>
      <c r="T33" s="14"/>
    </row>
    <row r="34" spans="1:20" ht="30" customHeight="1" thickBot="1">
      <c r="A34" s="23" t="s">
        <v>32</v>
      </c>
      <c r="B34" s="58">
        <v>37</v>
      </c>
      <c r="C34" s="58">
        <v>55</v>
      </c>
      <c r="D34" s="40">
        <f t="shared" si="0"/>
        <v>381.4391570460485</v>
      </c>
      <c r="E34" s="40">
        <f t="shared" si="1"/>
        <v>567.0041523657477</v>
      </c>
      <c r="F34" s="24">
        <v>6.4</v>
      </c>
      <c r="G34" s="58" t="s">
        <v>37</v>
      </c>
      <c r="H34" s="46">
        <f>3.2*0.93</f>
        <v>2.9760000000000004</v>
      </c>
      <c r="I34" s="64">
        <f t="shared" si="2"/>
        <v>0.41013760000000005</v>
      </c>
      <c r="J34" s="46">
        <f t="shared" si="8"/>
        <v>0.38142796800000006</v>
      </c>
      <c r="K34" s="64">
        <f t="shared" si="3"/>
        <v>0.609664</v>
      </c>
      <c r="L34" s="46">
        <f t="shared" si="9"/>
        <v>0.56698752</v>
      </c>
      <c r="M34" s="64">
        <f t="shared" si="4"/>
        <v>0.609664</v>
      </c>
      <c r="N34" s="46">
        <f t="shared" si="4"/>
        <v>0.56698752</v>
      </c>
      <c r="O34" s="64">
        <f>1.05*1.6</f>
        <v>1.6800000000000002</v>
      </c>
      <c r="P34" s="46">
        <f t="shared" si="5"/>
        <v>1.5624000000000002</v>
      </c>
      <c r="Q34" s="64">
        <f t="shared" si="6"/>
        <v>1.0703360000000002</v>
      </c>
      <c r="R34" s="46">
        <f t="shared" si="6"/>
        <v>0.9954124800000003</v>
      </c>
      <c r="S34" s="74" t="str">
        <f t="shared" si="7"/>
        <v>НЕТ</v>
      </c>
      <c r="T34" s="25"/>
    </row>
    <row r="35" ht="15.75" thickBot="1"/>
    <row r="36" spans="18:19" ht="60.75" thickBot="1">
      <c r="R36" s="82" t="s">
        <v>50</v>
      </c>
      <c r="S36" s="83" t="s">
        <v>51</v>
      </c>
    </row>
    <row r="37" spans="16:19" ht="15">
      <c r="P37" s="88" t="s">
        <v>49</v>
      </c>
      <c r="Q37" s="89"/>
      <c r="R37" s="80">
        <f>_xlfn.SUMIFS(R16:R34,S16:S34,"НЕТ")</f>
        <v>13.625742368400001</v>
      </c>
      <c r="S37" s="81">
        <f>COUNTIF(S16:S34,"НЕТ")</f>
        <v>15</v>
      </c>
    </row>
    <row r="38" spans="16:19" ht="15.75" thickBot="1">
      <c r="P38" s="90" t="s">
        <v>48</v>
      </c>
      <c r="Q38" s="91"/>
      <c r="R38" s="79">
        <f>_xlfn.SUMIFS(R16:R34,S16:S34,"ДА")</f>
        <v>-3.620692739999999</v>
      </c>
      <c r="S38" s="78">
        <f>COUNTIF(S16:S34,"ДА")</f>
        <v>4</v>
      </c>
    </row>
  </sheetData>
  <sheetProtection/>
  <mergeCells count="41">
    <mergeCell ref="P38:Q38"/>
    <mergeCell ref="P14:P15"/>
    <mergeCell ref="Q14:Q15"/>
    <mergeCell ref="R14:R15"/>
    <mergeCell ref="S14:S15"/>
    <mergeCell ref="T14:T15"/>
    <mergeCell ref="P37:Q37"/>
    <mergeCell ref="J14:J15"/>
    <mergeCell ref="K14:K15"/>
    <mergeCell ref="L14:L15"/>
    <mergeCell ref="M14:M15"/>
    <mergeCell ref="N14:N15"/>
    <mergeCell ref="O14:O15"/>
    <mergeCell ref="A14:A15"/>
    <mergeCell ref="B14:E14"/>
    <mergeCell ref="F14:F15"/>
    <mergeCell ref="G14:G15"/>
    <mergeCell ref="H14:H15"/>
    <mergeCell ref="I14:I15"/>
    <mergeCell ref="P11:P13"/>
    <mergeCell ref="Q11:Q13"/>
    <mergeCell ref="R11:R13"/>
    <mergeCell ref="S11:S13"/>
    <mergeCell ref="T11:T13"/>
    <mergeCell ref="B13:E13"/>
    <mergeCell ref="J11:J13"/>
    <mergeCell ref="K11:K13"/>
    <mergeCell ref="L11:L13"/>
    <mergeCell ref="M11:M13"/>
    <mergeCell ref="N11:N13"/>
    <mergeCell ref="O11:O13"/>
    <mergeCell ref="A2:T2"/>
    <mergeCell ref="S4:T6"/>
    <mergeCell ref="S8:T8"/>
    <mergeCell ref="A11:A13"/>
    <mergeCell ref="B11:C12"/>
    <mergeCell ref="D11:E12"/>
    <mergeCell ref="F11:F13"/>
    <mergeCell ref="G11:G13"/>
    <mergeCell ref="H11:H13"/>
    <mergeCell ref="I11:I13"/>
  </mergeCells>
  <conditionalFormatting sqref="S16:S34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Лихова Ольга Анатольевна</dc:creator>
  <cp:keywords/>
  <dc:description/>
  <cp:lastModifiedBy>Рунго О.В.</cp:lastModifiedBy>
  <cp:lastPrinted>2016-10-31T01:49:47Z</cp:lastPrinted>
  <dcterms:created xsi:type="dcterms:W3CDTF">2014-04-13T21:23:36Z</dcterms:created>
  <dcterms:modified xsi:type="dcterms:W3CDTF">2018-02-15T00:23:13Z</dcterms:modified>
  <cp:category/>
  <cp:version/>
  <cp:contentType/>
  <cp:contentStatus/>
</cp:coreProperties>
</file>